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P:\Rahandusosakond\Eelarve\2026 EELARVE\2025 ÜK\Lõplikud jäägid\Käskkirja materjalid\"/>
    </mc:Choice>
  </mc:AlternateContent>
  <xr:revisionPtr revIDLastSave="0" documentId="13_ncr:1_{3547AEC4-DEAD-4EBA-897B-3A3C67AD5634}" xr6:coauthVersionLast="47" xr6:coauthVersionMax="47" xr10:uidLastSave="{00000000-0000-0000-0000-000000000000}"/>
  <bookViews>
    <workbookView xWindow="-110" yWindow="-110" windowWidth="19420" windowHeight="11500" xr2:uid="{7E3153C8-A838-46EF-9518-65BFC39BF708}"/>
  </bookViews>
  <sheets>
    <sheet name="SIM VA " sheetId="1" r:id="rId1"/>
  </sheets>
  <definedNames>
    <definedName name="_xlnm._FilterDatabase" localSheetId="0" hidden="1">'SIM VA '!$A$8:$T$940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940" i="1" l="1" a="1"/>
  <c r="V940" i="1" s="1"/>
  <c r="V939" i="1" a="1"/>
  <c r="V939" i="1" s="1"/>
  <c r="V938" i="1" a="1"/>
  <c r="V938" i="1" s="1"/>
  <c r="V937" i="1" a="1"/>
  <c r="V937" i="1" s="1"/>
  <c r="V936" i="1" a="1"/>
  <c r="V936" i="1" s="1"/>
  <c r="V935" i="1" a="1"/>
  <c r="V935" i="1" s="1"/>
  <c r="V934" i="1" a="1"/>
  <c r="V934" i="1" s="1"/>
  <c r="V933" i="1" a="1"/>
  <c r="V933" i="1" s="1"/>
  <c r="V932" i="1" a="1"/>
  <c r="V932" i="1" s="1"/>
  <c r="V931" i="1" a="1"/>
  <c r="V931" i="1" s="1"/>
  <c r="V930" i="1" a="1"/>
  <c r="V930" i="1" s="1"/>
  <c r="V929" i="1" a="1"/>
  <c r="V929" i="1" s="1"/>
  <c r="V928" i="1" a="1"/>
  <c r="V928" i="1" s="1"/>
  <c r="V927" i="1" a="1"/>
  <c r="V927" i="1" s="1"/>
  <c r="V926" i="1" a="1"/>
  <c r="V926" i="1" s="1"/>
  <c r="V925" i="1" a="1"/>
  <c r="V925" i="1" s="1"/>
  <c r="V924" i="1" a="1"/>
  <c r="V924" i="1" s="1"/>
  <c r="V923" i="1" a="1"/>
  <c r="V923" i="1" s="1"/>
  <c r="V922" i="1" a="1"/>
  <c r="V922" i="1" s="1"/>
  <c r="V921" i="1" a="1"/>
  <c r="V921" i="1" s="1"/>
  <c r="V920" i="1" a="1"/>
  <c r="V920" i="1" s="1"/>
  <c r="V919" i="1" a="1"/>
  <c r="V919" i="1" s="1"/>
  <c r="V918" i="1" a="1"/>
  <c r="V918" i="1" s="1"/>
  <c r="V917" i="1" a="1"/>
  <c r="V917" i="1" s="1"/>
  <c r="V916" i="1" a="1"/>
  <c r="V916" i="1" s="1"/>
  <c r="V915" i="1" a="1"/>
  <c r="V915" i="1" s="1"/>
  <c r="V914" i="1" a="1"/>
  <c r="V914" i="1" s="1"/>
  <c r="V913" i="1" a="1"/>
  <c r="V913" i="1" s="1"/>
  <c r="V912" i="1" a="1"/>
  <c r="V912" i="1" s="1"/>
  <c r="V911" i="1" a="1"/>
  <c r="V911" i="1" s="1"/>
  <c r="V910" i="1" a="1"/>
  <c r="V910" i="1" s="1"/>
  <c r="V909" i="1" a="1"/>
  <c r="V909" i="1" s="1"/>
  <c r="V908" i="1" a="1"/>
  <c r="V908" i="1" s="1"/>
  <c r="V907" i="1" a="1"/>
  <c r="V907" i="1" s="1"/>
  <c r="V906" i="1" a="1"/>
  <c r="V906" i="1" s="1"/>
  <c r="V905" i="1" a="1"/>
  <c r="V905" i="1" s="1"/>
  <c r="V904" i="1" a="1"/>
  <c r="V904" i="1" s="1"/>
  <c r="V903" i="1" a="1"/>
  <c r="V903" i="1" s="1"/>
  <c r="V902" i="1" a="1"/>
  <c r="V902" i="1" s="1"/>
  <c r="V901" i="1" a="1"/>
  <c r="V901" i="1" s="1"/>
  <c r="V900" i="1" a="1"/>
  <c r="V900" i="1" s="1"/>
  <c r="V899" i="1" a="1"/>
  <c r="V899" i="1" s="1"/>
  <c r="V898" i="1" a="1"/>
  <c r="V898" i="1" s="1"/>
  <c r="V897" i="1" a="1"/>
  <c r="V897" i="1" s="1"/>
  <c r="V896" i="1" a="1"/>
  <c r="V896" i="1" s="1"/>
  <c r="V895" i="1" a="1"/>
  <c r="V895" i="1" s="1"/>
  <c r="V894" i="1" a="1"/>
  <c r="V894" i="1" s="1"/>
  <c r="V893" i="1" a="1"/>
  <c r="V893" i="1" s="1"/>
  <c r="V892" i="1" a="1"/>
  <c r="V892" i="1" s="1"/>
  <c r="V891" i="1" a="1"/>
  <c r="V891" i="1" s="1"/>
  <c r="V890" i="1" a="1"/>
  <c r="V890" i="1" s="1"/>
  <c r="V889" i="1" a="1"/>
  <c r="V889" i="1" s="1"/>
  <c r="V888" i="1" a="1"/>
  <c r="V888" i="1" s="1"/>
  <c r="V887" i="1" a="1"/>
  <c r="V887" i="1" s="1"/>
  <c r="V886" i="1" a="1"/>
  <c r="V886" i="1" s="1"/>
  <c r="V885" i="1" a="1"/>
  <c r="V885" i="1" s="1"/>
  <c r="V884" i="1" a="1"/>
  <c r="V884" i="1" s="1"/>
  <c r="V883" i="1" a="1"/>
  <c r="V883" i="1" s="1"/>
  <c r="V882" i="1" a="1"/>
  <c r="V882" i="1" s="1"/>
  <c r="V881" i="1" a="1"/>
  <c r="V881" i="1" s="1"/>
  <c r="V880" i="1" a="1"/>
  <c r="V880" i="1" s="1"/>
  <c r="V879" i="1" a="1"/>
  <c r="V879" i="1" s="1"/>
  <c r="V878" i="1" a="1"/>
  <c r="V878" i="1" s="1"/>
  <c r="V877" i="1" a="1"/>
  <c r="V877" i="1" s="1"/>
  <c r="V876" i="1" a="1"/>
  <c r="V876" i="1" s="1"/>
  <c r="V875" i="1" a="1"/>
  <c r="V875" i="1" s="1"/>
  <c r="V874" i="1" a="1"/>
  <c r="V874" i="1" s="1"/>
  <c r="V873" i="1" a="1"/>
  <c r="V873" i="1" s="1"/>
  <c r="V872" i="1" a="1"/>
  <c r="V872" i="1" s="1"/>
  <c r="V871" i="1" a="1"/>
  <c r="V871" i="1" s="1"/>
  <c r="V870" i="1" a="1"/>
  <c r="V870" i="1" s="1"/>
  <c r="V869" i="1" a="1"/>
  <c r="V869" i="1" s="1"/>
  <c r="V868" i="1" a="1"/>
  <c r="V868" i="1" s="1"/>
  <c r="V867" i="1" a="1"/>
  <c r="V867" i="1" s="1"/>
  <c r="V866" i="1" a="1"/>
  <c r="V866" i="1" s="1"/>
  <c r="V865" i="1" a="1"/>
  <c r="V865" i="1" s="1"/>
  <c r="V864" i="1" a="1"/>
  <c r="V864" i="1" s="1"/>
  <c r="V863" i="1" a="1"/>
  <c r="V863" i="1" s="1"/>
  <c r="V862" i="1" a="1"/>
  <c r="V862" i="1" s="1"/>
  <c r="V861" i="1" a="1"/>
  <c r="V861" i="1" s="1"/>
  <c r="V860" i="1" a="1"/>
  <c r="V860" i="1" s="1"/>
  <c r="V859" i="1" a="1"/>
  <c r="V859" i="1" s="1"/>
  <c r="V858" i="1" a="1"/>
  <c r="V858" i="1" s="1"/>
  <c r="V857" i="1" a="1"/>
  <c r="V857" i="1" s="1"/>
  <c r="V856" i="1" a="1"/>
  <c r="V856" i="1" s="1"/>
  <c r="V855" i="1" a="1"/>
  <c r="V855" i="1" s="1"/>
  <c r="V854" i="1" a="1"/>
  <c r="V854" i="1" s="1"/>
  <c r="V853" i="1" a="1"/>
  <c r="V853" i="1" s="1"/>
  <c r="V852" i="1" a="1"/>
  <c r="V852" i="1" s="1"/>
  <c r="V851" i="1" a="1"/>
  <c r="V851" i="1" s="1"/>
  <c r="V850" i="1" a="1"/>
  <c r="V850" i="1" s="1"/>
  <c r="V849" i="1" a="1"/>
  <c r="V849" i="1" s="1"/>
  <c r="V848" i="1" a="1"/>
  <c r="V848" i="1" s="1"/>
  <c r="V847" i="1" a="1"/>
  <c r="V847" i="1" s="1"/>
  <c r="V846" i="1" a="1"/>
  <c r="V846" i="1" s="1"/>
  <c r="V845" i="1" a="1"/>
  <c r="V845" i="1" s="1"/>
  <c r="V844" i="1" a="1"/>
  <c r="V844" i="1" s="1"/>
  <c r="V843" i="1" a="1"/>
  <c r="V843" i="1" s="1"/>
  <c r="V842" i="1" a="1"/>
  <c r="V842" i="1" s="1"/>
  <c r="V841" i="1" a="1"/>
  <c r="V841" i="1" s="1"/>
  <c r="V840" i="1" a="1"/>
  <c r="V840" i="1" s="1"/>
  <c r="V839" i="1" a="1"/>
  <c r="V839" i="1" s="1"/>
  <c r="V838" i="1" a="1"/>
  <c r="V838" i="1" s="1"/>
  <c r="V837" i="1" a="1"/>
  <c r="V837" i="1" s="1"/>
  <c r="V836" i="1" a="1"/>
  <c r="V836" i="1" s="1"/>
  <c r="V835" i="1" a="1"/>
  <c r="V835" i="1" s="1"/>
  <c r="V834" i="1" a="1"/>
  <c r="V834" i="1" s="1"/>
  <c r="V833" i="1" a="1"/>
  <c r="V833" i="1" s="1"/>
  <c r="V832" i="1" a="1"/>
  <c r="V832" i="1" s="1"/>
  <c r="V831" i="1" a="1"/>
  <c r="V831" i="1" s="1"/>
  <c r="V830" i="1" a="1"/>
  <c r="V830" i="1" s="1"/>
  <c r="V829" i="1" a="1"/>
  <c r="V829" i="1" s="1"/>
  <c r="V828" i="1" a="1"/>
  <c r="V828" i="1" s="1"/>
  <c r="V827" i="1" a="1"/>
  <c r="V827" i="1" s="1"/>
  <c r="V826" i="1" a="1"/>
  <c r="V826" i="1" s="1"/>
  <c r="V825" i="1" a="1"/>
  <c r="V825" i="1" s="1"/>
  <c r="V824" i="1" a="1"/>
  <c r="V824" i="1" s="1"/>
  <c r="V823" i="1" a="1"/>
  <c r="V823" i="1" s="1"/>
  <c r="V822" i="1" a="1"/>
  <c r="V822" i="1" s="1"/>
  <c r="V821" i="1" a="1"/>
  <c r="V821" i="1" s="1"/>
  <c r="V820" i="1" a="1"/>
  <c r="V820" i="1" s="1"/>
  <c r="V819" i="1" a="1"/>
  <c r="V819" i="1" s="1"/>
  <c r="V818" i="1" a="1"/>
  <c r="V818" i="1" s="1"/>
  <c r="V817" i="1" a="1"/>
  <c r="V817" i="1" s="1"/>
  <c r="V816" i="1" a="1"/>
  <c r="V816" i="1" s="1"/>
  <c r="V815" i="1" a="1"/>
  <c r="V815" i="1" s="1"/>
  <c r="V814" i="1" a="1"/>
  <c r="V814" i="1" s="1"/>
  <c r="V813" i="1" a="1"/>
  <c r="V813" i="1" s="1"/>
  <c r="V812" i="1" a="1"/>
  <c r="V812" i="1" s="1"/>
  <c r="V811" i="1" a="1"/>
  <c r="V811" i="1" s="1"/>
  <c r="V810" i="1" a="1"/>
  <c r="V810" i="1" s="1"/>
  <c r="V809" i="1" a="1"/>
  <c r="V809" i="1" s="1"/>
  <c r="V808" i="1" a="1"/>
  <c r="V808" i="1" s="1"/>
  <c r="V807" i="1" a="1"/>
  <c r="V807" i="1" s="1"/>
  <c r="V806" i="1" a="1"/>
  <c r="V806" i="1" s="1"/>
  <c r="V805" i="1" a="1"/>
  <c r="V805" i="1" s="1"/>
  <c r="V804" i="1" a="1"/>
  <c r="V804" i="1" s="1"/>
  <c r="V803" i="1" a="1"/>
  <c r="V803" i="1" s="1"/>
  <c r="V802" i="1" a="1"/>
  <c r="V802" i="1" s="1"/>
  <c r="V801" i="1" a="1"/>
  <c r="V801" i="1" s="1"/>
  <c r="V800" i="1" a="1"/>
  <c r="V800" i="1" s="1"/>
  <c r="V799" i="1" a="1"/>
  <c r="V799" i="1" s="1"/>
  <c r="V798" i="1" a="1"/>
  <c r="V798" i="1" s="1"/>
  <c r="V797" i="1" a="1"/>
  <c r="V797" i="1" s="1"/>
  <c r="V796" i="1" a="1"/>
  <c r="V796" i="1" s="1"/>
  <c r="V795" i="1" a="1"/>
  <c r="V795" i="1" s="1"/>
  <c r="V794" i="1" a="1"/>
  <c r="V794" i="1" s="1"/>
  <c r="V793" i="1" a="1"/>
  <c r="V793" i="1" s="1"/>
  <c r="V792" i="1" a="1"/>
  <c r="V792" i="1" s="1"/>
  <c r="V791" i="1" a="1"/>
  <c r="V791" i="1" s="1"/>
  <c r="V790" i="1" a="1"/>
  <c r="V790" i="1" s="1"/>
  <c r="V789" i="1" a="1"/>
  <c r="V789" i="1" s="1"/>
  <c r="V788" i="1" a="1"/>
  <c r="V788" i="1" s="1"/>
  <c r="V787" i="1" a="1"/>
  <c r="V787" i="1" s="1"/>
  <c r="V786" i="1" a="1"/>
  <c r="V786" i="1" s="1"/>
  <c r="V785" i="1" a="1"/>
  <c r="V785" i="1" s="1"/>
  <c r="V784" i="1" a="1"/>
  <c r="V784" i="1" s="1"/>
  <c r="V783" i="1" a="1"/>
  <c r="V783" i="1" s="1"/>
  <c r="V782" i="1" a="1"/>
  <c r="V782" i="1" s="1"/>
  <c r="V781" i="1" a="1"/>
  <c r="V781" i="1" s="1"/>
  <c r="V780" i="1" a="1"/>
  <c r="V780" i="1" s="1"/>
  <c r="V779" i="1" a="1"/>
  <c r="V779" i="1" s="1"/>
  <c r="V778" i="1" a="1"/>
  <c r="V778" i="1" s="1"/>
  <c r="V777" i="1" a="1"/>
  <c r="V777" i="1" s="1"/>
  <c r="V776" i="1" a="1"/>
  <c r="V776" i="1" s="1"/>
  <c r="V775" i="1" a="1"/>
  <c r="V775" i="1" s="1"/>
  <c r="V774" i="1" a="1"/>
  <c r="V774" i="1" s="1"/>
  <c r="V773" i="1" a="1"/>
  <c r="V773" i="1" s="1"/>
  <c r="V772" i="1" a="1"/>
  <c r="V772" i="1" s="1"/>
  <c r="V771" i="1" a="1"/>
  <c r="V771" i="1" s="1"/>
  <c r="V770" i="1" a="1"/>
  <c r="V770" i="1" s="1"/>
  <c r="V769" i="1" a="1"/>
  <c r="V769" i="1" s="1"/>
  <c r="V768" i="1" a="1"/>
  <c r="V768" i="1" s="1"/>
  <c r="V767" i="1" a="1"/>
  <c r="V767" i="1" s="1"/>
  <c r="V766" i="1" a="1"/>
  <c r="V766" i="1" s="1"/>
  <c r="V765" i="1" a="1"/>
  <c r="V765" i="1" s="1"/>
  <c r="V764" i="1" a="1"/>
  <c r="V764" i="1" s="1"/>
  <c r="V763" i="1" a="1"/>
  <c r="V763" i="1" s="1"/>
  <c r="V762" i="1" a="1"/>
  <c r="V762" i="1" s="1"/>
  <c r="V761" i="1" a="1"/>
  <c r="V761" i="1" s="1"/>
  <c r="V760" i="1" a="1"/>
  <c r="V760" i="1" s="1"/>
  <c r="V759" i="1" a="1"/>
  <c r="V759" i="1" s="1"/>
  <c r="V758" i="1" a="1"/>
  <c r="V758" i="1" s="1"/>
  <c r="V757" i="1" a="1"/>
  <c r="V757" i="1" s="1"/>
  <c r="V756" i="1" a="1"/>
  <c r="V756" i="1" s="1"/>
  <c r="V755" i="1" a="1"/>
  <c r="V755" i="1" s="1"/>
  <c r="V754" i="1" a="1"/>
  <c r="V754" i="1" s="1"/>
  <c r="V753" i="1" a="1"/>
  <c r="V753" i="1" s="1"/>
  <c r="V752" i="1" a="1"/>
  <c r="V752" i="1" s="1"/>
  <c r="V751" i="1" a="1"/>
  <c r="V751" i="1" s="1"/>
  <c r="V750" i="1" a="1"/>
  <c r="V750" i="1" s="1"/>
  <c r="V749" i="1" a="1"/>
  <c r="V749" i="1" s="1"/>
  <c r="V748" i="1" a="1"/>
  <c r="V748" i="1" s="1"/>
  <c r="V747" i="1" a="1"/>
  <c r="V747" i="1" s="1"/>
  <c r="V746" i="1" a="1"/>
  <c r="V746" i="1" s="1"/>
  <c r="V745" i="1" a="1"/>
  <c r="V745" i="1" s="1"/>
  <c r="V744" i="1" a="1"/>
  <c r="V744" i="1" s="1"/>
  <c r="V743" i="1" a="1"/>
  <c r="V743" i="1" s="1"/>
  <c r="V742" i="1" a="1"/>
  <c r="V742" i="1" s="1"/>
  <c r="V741" i="1" a="1"/>
  <c r="V741" i="1" s="1"/>
  <c r="V740" i="1" a="1"/>
  <c r="V740" i="1" s="1"/>
  <c r="V739" i="1" a="1"/>
  <c r="V739" i="1" s="1"/>
  <c r="V738" i="1" a="1"/>
  <c r="V738" i="1" s="1"/>
  <c r="V737" i="1" a="1"/>
  <c r="V737" i="1" s="1"/>
  <c r="V736" i="1" a="1"/>
  <c r="V736" i="1" s="1"/>
  <c r="V735" i="1" a="1"/>
  <c r="V735" i="1" s="1"/>
  <c r="V734" i="1" a="1"/>
  <c r="V734" i="1" s="1"/>
  <c r="V733" i="1" a="1"/>
  <c r="V733" i="1" s="1"/>
  <c r="V732" i="1" a="1"/>
  <c r="V732" i="1" s="1"/>
  <c r="V731" i="1" a="1"/>
  <c r="V731" i="1" s="1"/>
  <c r="V730" i="1" a="1"/>
  <c r="V730" i="1" s="1"/>
  <c r="V729" i="1" a="1"/>
  <c r="V729" i="1" s="1"/>
  <c r="V728" i="1" a="1"/>
  <c r="V728" i="1" s="1"/>
  <c r="V727" i="1" a="1"/>
  <c r="V727" i="1" s="1"/>
  <c r="V726" i="1" a="1"/>
  <c r="V726" i="1" s="1"/>
  <c r="V725" i="1" a="1"/>
  <c r="V725" i="1" s="1"/>
  <c r="V724" i="1" a="1"/>
  <c r="V724" i="1" s="1"/>
  <c r="V723" i="1" a="1"/>
  <c r="V723" i="1" s="1"/>
  <c r="V722" i="1" a="1"/>
  <c r="V722" i="1" s="1"/>
  <c r="V721" i="1" a="1"/>
  <c r="V721" i="1" s="1"/>
  <c r="V720" i="1" a="1"/>
  <c r="V720" i="1" s="1"/>
  <c r="V719" i="1" a="1"/>
  <c r="V719" i="1" s="1"/>
  <c r="V718" i="1" a="1"/>
  <c r="V718" i="1" s="1"/>
  <c r="V717" i="1" a="1"/>
  <c r="V717" i="1" s="1"/>
  <c r="V716" i="1" a="1"/>
  <c r="V716" i="1" s="1"/>
  <c r="V715" i="1" a="1"/>
  <c r="V715" i="1" s="1"/>
  <c r="V714" i="1" a="1"/>
  <c r="V714" i="1" s="1"/>
  <c r="V713" i="1" a="1"/>
  <c r="V713" i="1" s="1"/>
  <c r="V712" i="1" a="1"/>
  <c r="V712" i="1" s="1"/>
  <c r="V711" i="1" a="1"/>
  <c r="V711" i="1" s="1"/>
  <c r="V710" i="1" a="1"/>
  <c r="V710" i="1" s="1"/>
  <c r="V709" i="1" a="1"/>
  <c r="V709" i="1" s="1"/>
  <c r="V708" i="1" a="1"/>
  <c r="V708" i="1" s="1"/>
  <c r="V707" i="1" a="1"/>
  <c r="V707" i="1" s="1"/>
  <c r="V706" i="1" a="1"/>
  <c r="V706" i="1" s="1"/>
  <c r="V705" i="1" a="1"/>
  <c r="V705" i="1" s="1"/>
  <c r="V704" i="1" a="1"/>
  <c r="V704" i="1" s="1"/>
  <c r="V703" i="1" a="1"/>
  <c r="V703" i="1" s="1"/>
  <c r="V702" i="1" a="1"/>
  <c r="V702" i="1" s="1"/>
  <c r="V701" i="1" a="1"/>
  <c r="V701" i="1" s="1"/>
  <c r="V700" i="1" a="1"/>
  <c r="V700" i="1" s="1"/>
  <c r="V699" i="1" a="1"/>
  <c r="V699" i="1" s="1"/>
  <c r="V698" i="1" a="1"/>
  <c r="V698" i="1" s="1"/>
  <c r="V697" i="1" a="1"/>
  <c r="V697" i="1" s="1"/>
  <c r="V696" i="1" a="1"/>
  <c r="V696" i="1" s="1"/>
  <c r="V695" i="1" a="1"/>
  <c r="V695" i="1" s="1"/>
  <c r="V694" i="1" a="1"/>
  <c r="V694" i="1" s="1"/>
  <c r="V693" i="1" a="1"/>
  <c r="V693" i="1" s="1"/>
  <c r="V692" i="1" a="1"/>
  <c r="V692" i="1" s="1"/>
  <c r="V691" i="1" a="1"/>
  <c r="V691" i="1" s="1"/>
  <c r="V690" i="1" a="1"/>
  <c r="V690" i="1" s="1"/>
  <c r="V689" i="1" a="1"/>
  <c r="V689" i="1" s="1"/>
  <c r="V688" i="1" a="1"/>
  <c r="V688" i="1" s="1"/>
  <c r="V687" i="1" a="1"/>
  <c r="V687" i="1" s="1"/>
  <c r="V686" i="1" a="1"/>
  <c r="V686" i="1" s="1"/>
  <c r="V685" i="1" a="1"/>
  <c r="V685" i="1" s="1"/>
  <c r="V684" i="1" a="1"/>
  <c r="V684" i="1" s="1"/>
  <c r="V683" i="1" a="1"/>
  <c r="V683" i="1" s="1"/>
  <c r="V682" i="1" a="1"/>
  <c r="V682" i="1" s="1"/>
  <c r="V681" i="1" a="1"/>
  <c r="V681" i="1" s="1"/>
  <c r="V680" i="1" a="1"/>
  <c r="V680" i="1" s="1"/>
  <c r="V679" i="1" a="1"/>
  <c r="V679" i="1" s="1"/>
  <c r="V678" i="1" a="1"/>
  <c r="V678" i="1" s="1"/>
  <c r="V677" i="1" a="1"/>
  <c r="V677" i="1" s="1"/>
  <c r="V676" i="1" a="1"/>
  <c r="V676" i="1" s="1"/>
  <c r="V675" i="1" a="1"/>
  <c r="V675" i="1" s="1"/>
  <c r="V674" i="1" a="1"/>
  <c r="V674" i="1" s="1"/>
  <c r="V673" i="1" a="1"/>
  <c r="V673" i="1" s="1"/>
  <c r="V672" i="1" a="1"/>
  <c r="V672" i="1" s="1"/>
  <c r="V671" i="1" a="1"/>
  <c r="V671" i="1" s="1"/>
  <c r="V670" i="1" a="1"/>
  <c r="V670" i="1" s="1"/>
  <c r="V669" i="1" a="1"/>
  <c r="V669" i="1" s="1"/>
  <c r="V668" i="1" a="1"/>
  <c r="V668" i="1" s="1"/>
  <c r="V667" i="1" a="1"/>
  <c r="V667" i="1" s="1"/>
  <c r="V666" i="1" a="1"/>
  <c r="V666" i="1" s="1"/>
  <c r="V665" i="1" a="1"/>
  <c r="V665" i="1" s="1"/>
  <c r="V664" i="1" a="1"/>
  <c r="V664" i="1" s="1"/>
  <c r="V663" i="1" a="1"/>
  <c r="V663" i="1" s="1"/>
  <c r="V662" i="1" a="1"/>
  <c r="V662" i="1" s="1"/>
  <c r="V661" i="1" a="1"/>
  <c r="V661" i="1" s="1"/>
  <c r="V660" i="1" a="1"/>
  <c r="V660" i="1" s="1"/>
  <c r="V659" i="1" a="1"/>
  <c r="V659" i="1" s="1"/>
  <c r="V658" i="1" a="1"/>
  <c r="V658" i="1" s="1"/>
  <c r="V657" i="1" a="1"/>
  <c r="V657" i="1" s="1"/>
  <c r="V656" i="1" a="1"/>
  <c r="V656" i="1" s="1"/>
  <c r="V655" i="1" a="1"/>
  <c r="V655" i="1" s="1"/>
  <c r="V654" i="1" a="1"/>
  <c r="V654" i="1" s="1"/>
  <c r="V653" i="1" a="1"/>
  <c r="V653" i="1" s="1"/>
  <c r="V652" i="1" a="1"/>
  <c r="V652" i="1" s="1"/>
  <c r="V651" i="1" a="1"/>
  <c r="V651" i="1" s="1"/>
  <c r="V650" i="1" a="1"/>
  <c r="V650" i="1" s="1"/>
  <c r="V649" i="1" a="1"/>
  <c r="V649" i="1" s="1"/>
  <c r="V648" i="1" a="1"/>
  <c r="V648" i="1" s="1"/>
  <c r="V647" i="1" a="1"/>
  <c r="V647" i="1" s="1"/>
  <c r="V646" i="1" a="1"/>
  <c r="V646" i="1" s="1"/>
  <c r="V645" i="1" a="1"/>
  <c r="V645" i="1" s="1"/>
  <c r="V644" i="1" a="1"/>
  <c r="V644" i="1" s="1"/>
  <c r="V643" i="1" a="1"/>
  <c r="V643" i="1" s="1"/>
  <c r="V642" i="1" a="1"/>
  <c r="V642" i="1" s="1"/>
  <c r="V641" i="1" a="1"/>
  <c r="V641" i="1" s="1"/>
  <c r="V640" i="1" a="1"/>
  <c r="V640" i="1" s="1"/>
  <c r="V639" i="1" a="1"/>
  <c r="V639" i="1" s="1"/>
  <c r="V638" i="1" a="1"/>
  <c r="V638" i="1" s="1"/>
  <c r="V637" i="1" a="1"/>
  <c r="V637" i="1" s="1"/>
  <c r="V636" i="1" a="1"/>
  <c r="V636" i="1" s="1"/>
  <c r="V635" i="1" a="1"/>
  <c r="V635" i="1" s="1"/>
  <c r="V634" i="1" a="1"/>
  <c r="V634" i="1" s="1"/>
  <c r="V633" i="1" a="1"/>
  <c r="V633" i="1" s="1"/>
  <c r="V632" i="1" a="1"/>
  <c r="V632" i="1" s="1"/>
  <c r="V631" i="1" a="1"/>
  <c r="V631" i="1" s="1"/>
  <c r="V630" i="1" a="1"/>
  <c r="V630" i="1" s="1"/>
  <c r="V629" i="1" a="1"/>
  <c r="V629" i="1" s="1"/>
  <c r="V628" i="1" a="1"/>
  <c r="V628" i="1" s="1"/>
  <c r="V627" i="1" a="1"/>
  <c r="V627" i="1" s="1"/>
  <c r="V626" i="1" a="1"/>
  <c r="V626" i="1" s="1"/>
  <c r="V625" i="1" a="1"/>
  <c r="V625" i="1" s="1"/>
  <c r="V624" i="1" a="1"/>
  <c r="V624" i="1" s="1"/>
  <c r="V623" i="1" a="1"/>
  <c r="V623" i="1" s="1"/>
  <c r="V622" i="1" a="1"/>
  <c r="V622" i="1" s="1"/>
  <c r="V621" i="1" a="1"/>
  <c r="V621" i="1" s="1"/>
  <c r="V620" i="1" a="1"/>
  <c r="V620" i="1" s="1"/>
  <c r="V619" i="1" a="1"/>
  <c r="V619" i="1" s="1"/>
  <c r="V618" i="1" a="1"/>
  <c r="V618" i="1" s="1"/>
  <c r="V617" i="1" a="1"/>
  <c r="V617" i="1" s="1"/>
  <c r="V616" i="1" a="1"/>
  <c r="V616" i="1" s="1"/>
  <c r="V615" i="1" a="1"/>
  <c r="V615" i="1" s="1"/>
  <c r="V614" i="1" a="1"/>
  <c r="V614" i="1" s="1"/>
  <c r="V613" i="1" a="1"/>
  <c r="V613" i="1" s="1"/>
  <c r="V612" i="1" a="1"/>
  <c r="V612" i="1" s="1"/>
  <c r="V611" i="1" a="1"/>
  <c r="V611" i="1" s="1"/>
  <c r="V610" i="1" a="1"/>
  <c r="V610" i="1" s="1"/>
  <c r="V609" i="1" a="1"/>
  <c r="V609" i="1" s="1"/>
  <c r="V608" i="1" a="1"/>
  <c r="V608" i="1" s="1"/>
  <c r="V607" i="1" a="1"/>
  <c r="V607" i="1" s="1"/>
  <c r="V606" i="1" a="1"/>
  <c r="V606" i="1" s="1"/>
  <c r="V605" i="1" a="1"/>
  <c r="V605" i="1" s="1"/>
  <c r="V604" i="1" a="1"/>
  <c r="V604" i="1" s="1"/>
  <c r="V603" i="1" a="1"/>
  <c r="V603" i="1" s="1"/>
  <c r="V602" i="1" a="1"/>
  <c r="V602" i="1" s="1"/>
  <c r="V601" i="1" a="1"/>
  <c r="V601" i="1" s="1"/>
  <c r="V600" i="1" a="1"/>
  <c r="V600" i="1" s="1"/>
  <c r="V599" i="1" a="1"/>
  <c r="V599" i="1" s="1"/>
  <c r="V598" i="1" a="1"/>
  <c r="V598" i="1" s="1"/>
  <c r="V597" i="1" a="1"/>
  <c r="V597" i="1" s="1"/>
  <c r="V596" i="1" a="1"/>
  <c r="V596" i="1" s="1"/>
  <c r="V595" i="1" a="1"/>
  <c r="V595" i="1" s="1"/>
  <c r="V594" i="1" a="1"/>
  <c r="V594" i="1" s="1"/>
  <c r="V593" i="1" a="1"/>
  <c r="V593" i="1" s="1"/>
  <c r="V592" i="1" a="1"/>
  <c r="V592" i="1" s="1"/>
  <c r="V591" i="1" a="1"/>
  <c r="V591" i="1" s="1"/>
  <c r="V590" i="1" a="1"/>
  <c r="V590" i="1" s="1"/>
  <c r="V589" i="1" a="1"/>
  <c r="V589" i="1" s="1"/>
  <c r="V588" i="1" a="1"/>
  <c r="V588" i="1" s="1"/>
  <c r="V587" i="1" a="1"/>
  <c r="V587" i="1" s="1"/>
  <c r="V586" i="1" a="1"/>
  <c r="V586" i="1" s="1"/>
  <c r="V585" i="1" a="1"/>
  <c r="V585" i="1" s="1"/>
  <c r="V584" i="1" a="1"/>
  <c r="V584" i="1" s="1"/>
  <c r="V583" i="1" a="1"/>
  <c r="V583" i="1" s="1"/>
  <c r="V582" i="1" a="1"/>
  <c r="V582" i="1" s="1"/>
  <c r="V581" i="1" a="1"/>
  <c r="V581" i="1" s="1"/>
  <c r="V580" i="1" a="1"/>
  <c r="V580" i="1" s="1"/>
  <c r="V579" i="1" a="1"/>
  <c r="V579" i="1" s="1"/>
  <c r="V578" i="1" a="1"/>
  <c r="V578" i="1" s="1"/>
  <c r="V577" i="1" a="1"/>
  <c r="V577" i="1" s="1"/>
  <c r="V576" i="1" a="1"/>
  <c r="V576" i="1" s="1"/>
  <c r="V575" i="1" a="1"/>
  <c r="V575" i="1" s="1"/>
  <c r="V574" i="1" a="1"/>
  <c r="V574" i="1" s="1"/>
  <c r="V573" i="1" a="1"/>
  <c r="V573" i="1" s="1"/>
  <c r="V572" i="1" a="1"/>
  <c r="V572" i="1" s="1"/>
  <c r="V571" i="1" a="1"/>
  <c r="V571" i="1" s="1"/>
  <c r="V570" i="1" a="1"/>
  <c r="V570" i="1" s="1"/>
  <c r="V569" i="1" a="1"/>
  <c r="V569" i="1" s="1"/>
  <c r="V568" i="1" a="1"/>
  <c r="V568" i="1" s="1"/>
  <c r="V567" i="1" a="1"/>
  <c r="V567" i="1" s="1"/>
  <c r="V566" i="1" a="1"/>
  <c r="V566" i="1" s="1"/>
  <c r="V565" i="1" a="1"/>
  <c r="V565" i="1" s="1"/>
  <c r="V564" i="1" a="1"/>
  <c r="V564" i="1" s="1"/>
  <c r="V563" i="1" a="1"/>
  <c r="V563" i="1" s="1"/>
  <c r="V562" i="1" a="1"/>
  <c r="V562" i="1" s="1"/>
  <c r="V561" i="1" a="1"/>
  <c r="V561" i="1" s="1"/>
  <c r="V560" i="1" a="1"/>
  <c r="V560" i="1" s="1"/>
  <c r="V559" i="1" a="1"/>
  <c r="V559" i="1" s="1"/>
  <c r="V558" i="1" a="1"/>
  <c r="V558" i="1" s="1"/>
  <c r="V557" i="1" a="1"/>
  <c r="V557" i="1" s="1"/>
  <c r="V556" i="1" a="1"/>
  <c r="V556" i="1" s="1"/>
  <c r="V555" i="1" a="1"/>
  <c r="V555" i="1" s="1"/>
  <c r="V554" i="1" a="1"/>
  <c r="V554" i="1" s="1"/>
  <c r="V553" i="1" a="1"/>
  <c r="V553" i="1" s="1"/>
  <c r="V552" i="1" a="1"/>
  <c r="V552" i="1" s="1"/>
  <c r="V551" i="1" a="1"/>
  <c r="V551" i="1" s="1"/>
  <c r="V550" i="1" a="1"/>
  <c r="V550" i="1" s="1"/>
  <c r="V549" i="1" a="1"/>
  <c r="V549" i="1" s="1"/>
  <c r="V548" i="1" a="1"/>
  <c r="V548" i="1" s="1"/>
  <c r="V547" i="1" a="1"/>
  <c r="V547" i="1" s="1"/>
  <c r="V546" i="1" a="1"/>
  <c r="V546" i="1" s="1"/>
  <c r="V545" i="1" a="1"/>
  <c r="V545" i="1" s="1"/>
  <c r="V544" i="1" a="1"/>
  <c r="V544" i="1" s="1"/>
  <c r="V543" i="1" a="1"/>
  <c r="V543" i="1" s="1"/>
  <c r="V542" i="1" a="1"/>
  <c r="V542" i="1" s="1"/>
  <c r="V541" i="1" a="1"/>
  <c r="V541" i="1" s="1"/>
  <c r="V540" i="1" a="1"/>
  <c r="V540" i="1" s="1"/>
  <c r="V539" i="1" a="1"/>
  <c r="V539" i="1" s="1"/>
  <c r="V538" i="1" a="1"/>
  <c r="V538" i="1" s="1"/>
  <c r="V537" i="1" a="1"/>
  <c r="V537" i="1" s="1"/>
  <c r="V536" i="1" a="1"/>
  <c r="V536" i="1" s="1"/>
  <c r="V535" i="1" a="1"/>
  <c r="V535" i="1" s="1"/>
  <c r="V534" i="1" a="1"/>
  <c r="V534" i="1" s="1"/>
  <c r="V533" i="1" a="1"/>
  <c r="V533" i="1" s="1"/>
  <c r="V532" i="1" a="1"/>
  <c r="V532" i="1" s="1"/>
  <c r="V531" i="1" a="1"/>
  <c r="V531" i="1" s="1"/>
  <c r="V530" i="1" a="1"/>
  <c r="V530" i="1" s="1"/>
  <c r="V529" i="1" a="1"/>
  <c r="V529" i="1" s="1"/>
  <c r="V528" i="1" a="1"/>
  <c r="V528" i="1" s="1"/>
  <c r="V527" i="1" a="1"/>
  <c r="V527" i="1" s="1"/>
  <c r="V526" i="1" a="1"/>
  <c r="V526" i="1" s="1"/>
  <c r="V525" i="1" a="1"/>
  <c r="V525" i="1" s="1"/>
  <c r="V524" i="1" a="1"/>
  <c r="V524" i="1" s="1"/>
  <c r="V523" i="1" a="1"/>
  <c r="V523" i="1" s="1"/>
  <c r="V522" i="1" a="1"/>
  <c r="V522" i="1" s="1"/>
  <c r="V521" i="1" a="1"/>
  <c r="V521" i="1" s="1"/>
  <c r="V520" i="1" a="1"/>
  <c r="V520" i="1" s="1"/>
  <c r="V519" i="1" a="1"/>
  <c r="V519" i="1" s="1"/>
  <c r="V518" i="1" a="1"/>
  <c r="V518" i="1" s="1"/>
  <c r="V517" i="1" a="1"/>
  <c r="V517" i="1" s="1"/>
  <c r="V516" i="1" a="1"/>
  <c r="V516" i="1" s="1"/>
  <c r="V515" i="1" a="1"/>
  <c r="V515" i="1" s="1"/>
  <c r="V514" i="1" a="1"/>
  <c r="V514" i="1" s="1"/>
  <c r="V513" i="1" a="1"/>
  <c r="V513" i="1" s="1"/>
  <c r="V512" i="1" a="1"/>
  <c r="V512" i="1" s="1"/>
  <c r="V511" i="1" a="1"/>
  <c r="V511" i="1" s="1"/>
  <c r="V510" i="1" a="1"/>
  <c r="V510" i="1" s="1"/>
  <c r="V509" i="1" a="1"/>
  <c r="V509" i="1" s="1"/>
  <c r="V508" i="1" a="1"/>
  <c r="V508" i="1" s="1"/>
  <c r="V507" i="1" a="1"/>
  <c r="V507" i="1" s="1"/>
  <c r="V506" i="1" a="1"/>
  <c r="V506" i="1" s="1"/>
  <c r="V505" i="1" a="1"/>
  <c r="V505" i="1" s="1"/>
  <c r="V504" i="1" a="1"/>
  <c r="V504" i="1" s="1"/>
  <c r="V503" i="1" a="1"/>
  <c r="V503" i="1" s="1"/>
  <c r="V502" i="1" a="1"/>
  <c r="V502" i="1" s="1"/>
  <c r="V501" i="1" a="1"/>
  <c r="V501" i="1" s="1"/>
  <c r="V500" i="1" a="1"/>
  <c r="V500" i="1" s="1"/>
  <c r="V499" i="1" a="1"/>
  <c r="V499" i="1" s="1"/>
  <c r="V498" i="1" a="1"/>
  <c r="V498" i="1" s="1"/>
  <c r="V497" i="1" a="1"/>
  <c r="V497" i="1" s="1"/>
  <c r="V496" i="1" a="1"/>
  <c r="V496" i="1" s="1"/>
  <c r="V495" i="1" a="1"/>
  <c r="V495" i="1" s="1"/>
  <c r="V494" i="1" a="1"/>
  <c r="V494" i="1" s="1"/>
  <c r="V493" i="1" a="1"/>
  <c r="V493" i="1" s="1"/>
  <c r="V492" i="1" a="1"/>
  <c r="V492" i="1" s="1"/>
  <c r="V491" i="1" a="1"/>
  <c r="V491" i="1" s="1"/>
  <c r="V490" i="1" a="1"/>
  <c r="V490" i="1" s="1"/>
  <c r="V489" i="1" a="1"/>
  <c r="V489" i="1" s="1"/>
  <c r="V488" i="1" a="1"/>
  <c r="V488" i="1" s="1"/>
  <c r="V487" i="1" a="1"/>
  <c r="V487" i="1" s="1"/>
  <c r="V486" i="1" a="1"/>
  <c r="V486" i="1" s="1"/>
  <c r="V485" i="1" a="1"/>
  <c r="V485" i="1" s="1"/>
  <c r="V484" i="1" a="1"/>
  <c r="V484" i="1" s="1"/>
  <c r="V483" i="1" a="1"/>
  <c r="V483" i="1" s="1"/>
  <c r="V482" i="1" a="1"/>
  <c r="V482" i="1" s="1"/>
  <c r="V481" i="1" a="1"/>
  <c r="V481" i="1" s="1"/>
  <c r="V480" i="1" a="1"/>
  <c r="V480" i="1" s="1"/>
  <c r="V479" i="1" a="1"/>
  <c r="V479" i="1" s="1"/>
  <c r="V478" i="1" a="1"/>
  <c r="V478" i="1" s="1"/>
  <c r="V477" i="1" a="1"/>
  <c r="V477" i="1" s="1"/>
  <c r="V476" i="1" a="1"/>
  <c r="V476" i="1" s="1"/>
  <c r="V475" i="1" a="1"/>
  <c r="V475" i="1" s="1"/>
  <c r="V474" i="1" a="1"/>
  <c r="V474" i="1" s="1"/>
  <c r="V473" i="1" a="1"/>
  <c r="V473" i="1" s="1"/>
  <c r="V472" i="1" a="1"/>
  <c r="V472" i="1" s="1"/>
  <c r="V471" i="1" a="1"/>
  <c r="V471" i="1" s="1"/>
  <c r="V470" i="1" a="1"/>
  <c r="V470" i="1" s="1"/>
  <c r="V469" i="1" a="1"/>
  <c r="V469" i="1" s="1"/>
  <c r="V468" i="1" a="1"/>
  <c r="V468" i="1" s="1"/>
  <c r="V467" i="1" a="1"/>
  <c r="V467" i="1" s="1"/>
  <c r="V466" i="1" a="1"/>
  <c r="V466" i="1" s="1"/>
  <c r="V465" i="1" a="1"/>
  <c r="V465" i="1" s="1"/>
  <c r="V464" i="1" a="1"/>
  <c r="V464" i="1" s="1"/>
  <c r="V463" i="1" a="1"/>
  <c r="V463" i="1" s="1"/>
  <c r="V462" i="1" a="1"/>
  <c r="V462" i="1" s="1"/>
  <c r="V461" i="1" a="1"/>
  <c r="V461" i="1" s="1"/>
  <c r="V460" i="1" a="1"/>
  <c r="V460" i="1" s="1"/>
  <c r="V459" i="1" a="1"/>
  <c r="V459" i="1" s="1"/>
  <c r="V458" i="1" a="1"/>
  <c r="V458" i="1" s="1"/>
  <c r="V457" i="1" a="1"/>
  <c r="V457" i="1" s="1"/>
  <c r="V456" i="1" a="1"/>
  <c r="V456" i="1" s="1"/>
  <c r="V455" i="1" a="1"/>
  <c r="V455" i="1" s="1"/>
  <c r="V454" i="1" a="1"/>
  <c r="V454" i="1" s="1"/>
  <c r="V453" i="1" a="1"/>
  <c r="V453" i="1" s="1"/>
  <c r="V452" i="1" a="1"/>
  <c r="V452" i="1" s="1"/>
  <c r="V451" i="1" a="1"/>
  <c r="V451" i="1" s="1"/>
  <c r="V450" i="1" a="1"/>
  <c r="V450" i="1" s="1"/>
  <c r="V449" i="1" a="1"/>
  <c r="V449" i="1" s="1"/>
  <c r="V448" i="1" a="1"/>
  <c r="V448" i="1" s="1"/>
  <c r="V447" i="1" a="1"/>
  <c r="V447" i="1" s="1"/>
  <c r="V446" i="1" a="1"/>
  <c r="V446" i="1" s="1"/>
  <c r="V445" i="1" a="1"/>
  <c r="V445" i="1" s="1"/>
  <c r="V444" i="1" a="1"/>
  <c r="V444" i="1" s="1"/>
  <c r="V443" i="1" a="1"/>
  <c r="V443" i="1" s="1"/>
  <c r="V442" i="1" a="1"/>
  <c r="V442" i="1" s="1"/>
  <c r="V441" i="1" a="1"/>
  <c r="V441" i="1" s="1"/>
  <c r="V440" i="1" a="1"/>
  <c r="V440" i="1" s="1"/>
  <c r="V439" i="1" a="1"/>
  <c r="V439" i="1" s="1"/>
  <c r="V438" i="1" a="1"/>
  <c r="V438" i="1" s="1"/>
  <c r="V437" i="1" a="1"/>
  <c r="V437" i="1" s="1"/>
  <c r="V436" i="1" a="1"/>
  <c r="V436" i="1" s="1"/>
  <c r="V435" i="1" a="1"/>
  <c r="V435" i="1" s="1"/>
  <c r="V434" i="1" a="1"/>
  <c r="V434" i="1" s="1"/>
  <c r="V433" i="1" a="1"/>
  <c r="V433" i="1" s="1"/>
  <c r="V432" i="1" a="1"/>
  <c r="V432" i="1" s="1"/>
  <c r="V431" i="1" a="1"/>
  <c r="V431" i="1" s="1"/>
  <c r="V430" i="1" a="1"/>
  <c r="V430" i="1" s="1"/>
  <c r="V429" i="1" a="1"/>
  <c r="V429" i="1" s="1"/>
  <c r="V428" i="1" a="1"/>
  <c r="V428" i="1" s="1"/>
  <c r="V427" i="1" a="1"/>
  <c r="V427" i="1" s="1"/>
  <c r="V426" i="1" a="1"/>
  <c r="V426" i="1" s="1"/>
  <c r="V425" i="1" a="1"/>
  <c r="V425" i="1" s="1"/>
  <c r="V424" i="1" a="1"/>
  <c r="V424" i="1" s="1"/>
  <c r="V423" i="1" a="1"/>
  <c r="V423" i="1" s="1"/>
  <c r="V422" i="1" a="1"/>
  <c r="V422" i="1" s="1"/>
  <c r="V421" i="1" a="1"/>
  <c r="V421" i="1" s="1"/>
  <c r="V420" i="1" a="1"/>
  <c r="V420" i="1" s="1"/>
  <c r="V419" i="1" a="1"/>
  <c r="V419" i="1" s="1"/>
  <c r="V418" i="1" a="1"/>
  <c r="V418" i="1" s="1"/>
  <c r="V417" i="1" a="1"/>
  <c r="V417" i="1" s="1"/>
  <c r="V416" i="1" a="1"/>
  <c r="V416" i="1" s="1"/>
  <c r="V415" i="1" a="1"/>
  <c r="V415" i="1" s="1"/>
  <c r="V414" i="1" a="1"/>
  <c r="V414" i="1" s="1"/>
  <c r="V413" i="1" a="1"/>
  <c r="V413" i="1" s="1"/>
  <c r="V412" i="1" a="1"/>
  <c r="V412" i="1" s="1"/>
  <c r="V411" i="1" a="1"/>
  <c r="V411" i="1" s="1"/>
  <c r="V410" i="1" a="1"/>
  <c r="V410" i="1" s="1"/>
  <c r="V409" i="1" a="1"/>
  <c r="V409" i="1" s="1"/>
  <c r="V408" i="1" a="1"/>
  <c r="V408" i="1" s="1"/>
  <c r="V407" i="1" a="1"/>
  <c r="V407" i="1" s="1"/>
  <c r="V406" i="1" a="1"/>
  <c r="V406" i="1" s="1"/>
  <c r="V405" i="1" a="1"/>
  <c r="V405" i="1" s="1"/>
  <c r="V404" i="1" a="1"/>
  <c r="V404" i="1" s="1"/>
  <c r="V403" i="1" a="1"/>
  <c r="V403" i="1" s="1"/>
  <c r="V402" i="1" a="1"/>
  <c r="V402" i="1" s="1"/>
  <c r="V401" i="1" a="1"/>
  <c r="V401" i="1" s="1"/>
  <c r="V400" i="1" a="1"/>
  <c r="V400" i="1" s="1"/>
  <c r="V399" i="1" a="1"/>
  <c r="V399" i="1" s="1"/>
  <c r="V398" i="1" a="1"/>
  <c r="V398" i="1" s="1"/>
  <c r="V397" i="1" a="1"/>
  <c r="V397" i="1" s="1"/>
  <c r="V396" i="1" a="1"/>
  <c r="V396" i="1" s="1"/>
  <c r="V395" i="1" a="1"/>
  <c r="V395" i="1" s="1"/>
  <c r="V394" i="1" a="1"/>
  <c r="V394" i="1" s="1"/>
  <c r="V393" i="1" a="1"/>
  <c r="V393" i="1" s="1"/>
  <c r="V392" i="1" a="1"/>
  <c r="V392" i="1" s="1"/>
  <c r="V391" i="1" a="1"/>
  <c r="V391" i="1" s="1"/>
  <c r="V390" i="1" a="1"/>
  <c r="V390" i="1" s="1"/>
  <c r="V389" i="1" a="1"/>
  <c r="V389" i="1" s="1"/>
  <c r="V388" i="1" a="1"/>
  <c r="V388" i="1" s="1"/>
  <c r="V387" i="1" a="1"/>
  <c r="V387" i="1" s="1"/>
  <c r="V386" i="1" a="1"/>
  <c r="V386" i="1" s="1"/>
  <c r="V385" i="1" a="1"/>
  <c r="V385" i="1" s="1"/>
  <c r="V384" i="1" a="1"/>
  <c r="V384" i="1" s="1"/>
  <c r="V383" i="1" a="1"/>
  <c r="V383" i="1" s="1"/>
  <c r="V382" i="1" a="1"/>
  <c r="V382" i="1" s="1"/>
  <c r="V381" i="1" a="1"/>
  <c r="V381" i="1" s="1"/>
  <c r="V380" i="1" a="1"/>
  <c r="V380" i="1" s="1"/>
  <c r="V379" i="1" a="1"/>
  <c r="V379" i="1" s="1"/>
  <c r="V378" i="1" a="1"/>
  <c r="V378" i="1" s="1"/>
  <c r="V377" i="1" a="1"/>
  <c r="V377" i="1" s="1"/>
  <c r="V376" i="1" a="1"/>
  <c r="V376" i="1" s="1"/>
  <c r="V375" i="1" a="1"/>
  <c r="V375" i="1" s="1"/>
  <c r="V374" i="1" a="1"/>
  <c r="V374" i="1" s="1"/>
  <c r="V373" i="1" a="1"/>
  <c r="V373" i="1" s="1"/>
  <c r="V372" i="1" a="1"/>
  <c r="V372" i="1" s="1"/>
  <c r="V371" i="1" a="1"/>
  <c r="V371" i="1" s="1"/>
  <c r="V370" i="1" a="1"/>
  <c r="V370" i="1" s="1"/>
  <c r="V369" i="1" a="1"/>
  <c r="V369" i="1" s="1"/>
  <c r="V368" i="1" a="1"/>
  <c r="V368" i="1" s="1"/>
  <c r="V367" i="1" a="1"/>
  <c r="V367" i="1" s="1"/>
  <c r="V366" i="1" a="1"/>
  <c r="V366" i="1" s="1"/>
  <c r="V365" i="1" a="1"/>
  <c r="V365" i="1" s="1"/>
  <c r="V364" i="1" a="1"/>
  <c r="V364" i="1" s="1"/>
  <c r="V363" i="1" a="1"/>
  <c r="V363" i="1" s="1"/>
  <c r="V362" i="1" a="1"/>
  <c r="V362" i="1" s="1"/>
  <c r="V361" i="1" a="1"/>
  <c r="V361" i="1" s="1"/>
  <c r="V360" i="1" a="1"/>
  <c r="V360" i="1" s="1"/>
  <c r="V359" i="1" a="1"/>
  <c r="V359" i="1" s="1"/>
  <c r="V358" i="1" a="1"/>
  <c r="V358" i="1" s="1"/>
  <c r="V357" i="1" a="1"/>
  <c r="V357" i="1" s="1"/>
  <c r="V356" i="1" a="1"/>
  <c r="V356" i="1" s="1"/>
  <c r="V355" i="1" a="1"/>
  <c r="V355" i="1" s="1"/>
  <c r="V354" i="1" a="1"/>
  <c r="V354" i="1" s="1"/>
  <c r="V353" i="1" a="1"/>
  <c r="V353" i="1" s="1"/>
  <c r="V352" i="1" a="1"/>
  <c r="V352" i="1" s="1"/>
  <c r="V351" i="1" a="1"/>
  <c r="V351" i="1" s="1"/>
  <c r="V350" i="1" a="1"/>
  <c r="V350" i="1" s="1"/>
  <c r="V349" i="1" a="1"/>
  <c r="V349" i="1" s="1"/>
  <c r="V348" i="1" a="1"/>
  <c r="V348" i="1" s="1"/>
  <c r="V347" i="1" a="1"/>
  <c r="V347" i="1" s="1"/>
  <c r="V346" i="1" a="1"/>
  <c r="V346" i="1" s="1"/>
  <c r="V345" i="1" a="1"/>
  <c r="V345" i="1" s="1"/>
  <c r="V344" i="1" a="1"/>
  <c r="V344" i="1" s="1"/>
  <c r="V343" i="1" a="1"/>
  <c r="V343" i="1" s="1"/>
  <c r="V342" i="1" a="1"/>
  <c r="V342" i="1" s="1"/>
  <c r="V341" i="1" a="1"/>
  <c r="V341" i="1" s="1"/>
  <c r="V340" i="1" a="1"/>
  <c r="V340" i="1" s="1"/>
  <c r="V339" i="1" a="1"/>
  <c r="V339" i="1" s="1"/>
  <c r="V338" i="1" a="1"/>
  <c r="V338" i="1" s="1"/>
  <c r="V337" i="1" a="1"/>
  <c r="V337" i="1" s="1"/>
  <c r="V336" i="1" a="1"/>
  <c r="V336" i="1" s="1"/>
  <c r="V335" i="1" a="1"/>
  <c r="V335" i="1" s="1"/>
  <c r="V334" i="1" a="1"/>
  <c r="V334" i="1" s="1"/>
  <c r="V333" i="1" a="1"/>
  <c r="V333" i="1" s="1"/>
  <c r="V332" i="1" a="1"/>
  <c r="V332" i="1" s="1"/>
  <c r="V331" i="1" a="1"/>
  <c r="V331" i="1" s="1"/>
  <c r="V330" i="1" a="1"/>
  <c r="V330" i="1" s="1"/>
  <c r="V329" i="1" a="1"/>
  <c r="V329" i="1" s="1"/>
  <c r="V328" i="1" a="1"/>
  <c r="V328" i="1" s="1"/>
  <c r="V327" i="1" a="1"/>
  <c r="V327" i="1" s="1"/>
  <c r="V326" i="1" a="1"/>
  <c r="V326" i="1" s="1"/>
  <c r="V325" i="1" a="1"/>
  <c r="V325" i="1" s="1"/>
  <c r="V324" i="1" a="1"/>
  <c r="V324" i="1" s="1"/>
  <c r="V323" i="1" a="1"/>
  <c r="V323" i="1" s="1"/>
  <c r="V322" i="1" a="1"/>
  <c r="V322" i="1" s="1"/>
  <c r="V321" i="1" a="1"/>
  <c r="V321" i="1" s="1"/>
  <c r="V320" i="1" a="1"/>
  <c r="V320" i="1" s="1"/>
  <c r="V319" i="1" a="1"/>
  <c r="V319" i="1" s="1"/>
  <c r="V318" i="1" a="1"/>
  <c r="V318" i="1" s="1"/>
  <c r="V317" i="1" a="1"/>
  <c r="V317" i="1" s="1"/>
  <c r="V316" i="1" a="1"/>
  <c r="V316" i="1" s="1"/>
  <c r="V315" i="1" a="1"/>
  <c r="V315" i="1" s="1"/>
  <c r="V314" i="1" a="1"/>
  <c r="V314" i="1" s="1"/>
  <c r="V313" i="1" a="1"/>
  <c r="V313" i="1" s="1"/>
  <c r="V312" i="1" a="1"/>
  <c r="V312" i="1" s="1"/>
  <c r="V311" i="1" a="1"/>
  <c r="V311" i="1" s="1"/>
  <c r="V310" i="1" a="1"/>
  <c r="V310" i="1" s="1"/>
  <c r="V309" i="1" a="1"/>
  <c r="V309" i="1" s="1"/>
  <c r="V308" i="1" a="1"/>
  <c r="V308" i="1" s="1"/>
  <c r="V307" i="1" a="1"/>
  <c r="V307" i="1" s="1"/>
  <c r="V306" i="1" a="1"/>
  <c r="V306" i="1" s="1"/>
  <c r="V305" i="1" a="1"/>
  <c r="V305" i="1" s="1"/>
  <c r="V304" i="1" a="1"/>
  <c r="V304" i="1" s="1"/>
  <c r="V303" i="1" a="1"/>
  <c r="V303" i="1" s="1"/>
  <c r="V302" i="1" a="1"/>
  <c r="V302" i="1" s="1"/>
  <c r="V301" i="1" a="1"/>
  <c r="V301" i="1" s="1"/>
  <c r="V300" i="1" a="1"/>
  <c r="V300" i="1" s="1"/>
  <c r="V299" i="1" a="1"/>
  <c r="V299" i="1" s="1"/>
  <c r="V298" i="1" a="1"/>
  <c r="V298" i="1" s="1"/>
  <c r="V297" i="1" a="1"/>
  <c r="V297" i="1" s="1"/>
  <c r="V296" i="1" a="1"/>
  <c r="V296" i="1" s="1"/>
  <c r="V295" i="1" a="1"/>
  <c r="V295" i="1" s="1"/>
  <c r="V294" i="1" a="1"/>
  <c r="V294" i="1" s="1"/>
  <c r="V293" i="1" a="1"/>
  <c r="V293" i="1" s="1"/>
  <c r="V292" i="1" a="1"/>
  <c r="V292" i="1" s="1"/>
  <c r="V291" i="1" a="1"/>
  <c r="V291" i="1" s="1"/>
  <c r="V290" i="1" a="1"/>
  <c r="V290" i="1" s="1"/>
  <c r="V289" i="1" a="1"/>
  <c r="V289" i="1" s="1"/>
  <c r="V288" i="1" a="1"/>
  <c r="V288" i="1" s="1"/>
  <c r="V287" i="1" a="1"/>
  <c r="V287" i="1" s="1"/>
  <c r="V286" i="1" a="1"/>
  <c r="V286" i="1" s="1"/>
  <c r="V285" i="1" a="1"/>
  <c r="V285" i="1" s="1"/>
  <c r="V284" i="1" a="1"/>
  <c r="V284" i="1" s="1"/>
  <c r="V283" i="1" a="1"/>
  <c r="V283" i="1" s="1"/>
  <c r="V282" i="1" a="1"/>
  <c r="V282" i="1" s="1"/>
  <c r="V281" i="1" a="1"/>
  <c r="V281" i="1" s="1"/>
  <c r="V280" i="1" a="1"/>
  <c r="V280" i="1" s="1"/>
  <c r="V279" i="1" a="1"/>
  <c r="V279" i="1" s="1"/>
  <c r="V278" i="1" a="1"/>
  <c r="V278" i="1" s="1"/>
  <c r="V277" i="1" a="1"/>
  <c r="V277" i="1" s="1"/>
  <c r="V276" i="1" a="1"/>
  <c r="V276" i="1" s="1"/>
  <c r="V275" i="1" a="1"/>
  <c r="V275" i="1" s="1"/>
  <c r="V274" i="1" a="1"/>
  <c r="V274" i="1" s="1"/>
  <c r="V273" i="1" a="1"/>
  <c r="V273" i="1" s="1"/>
  <c r="V272" i="1" a="1"/>
  <c r="V272" i="1" s="1"/>
  <c r="V271" i="1" a="1"/>
  <c r="V271" i="1" s="1"/>
  <c r="V270" i="1" a="1"/>
  <c r="V270" i="1" s="1"/>
  <c r="V269" i="1" a="1"/>
  <c r="V269" i="1" s="1"/>
  <c r="V268" i="1" a="1"/>
  <c r="V268" i="1" s="1"/>
  <c r="V267" i="1" a="1"/>
  <c r="V267" i="1" s="1"/>
  <c r="V266" i="1" a="1"/>
  <c r="V266" i="1" s="1"/>
  <c r="V265" i="1" a="1"/>
  <c r="V265" i="1" s="1"/>
  <c r="V264" i="1" a="1"/>
  <c r="V264" i="1" s="1"/>
  <c r="V263" i="1" a="1"/>
  <c r="V263" i="1" s="1"/>
  <c r="V262" i="1" a="1"/>
  <c r="V262" i="1" s="1"/>
  <c r="V261" i="1" a="1"/>
  <c r="V261" i="1" s="1"/>
  <c r="V260" i="1" a="1"/>
  <c r="V260" i="1" s="1"/>
  <c r="V259" i="1" a="1"/>
  <c r="V259" i="1" s="1"/>
  <c r="V258" i="1" a="1"/>
  <c r="V258" i="1" s="1"/>
  <c r="V257" i="1" a="1"/>
  <c r="V257" i="1" s="1"/>
  <c r="V256" i="1" a="1"/>
  <c r="V256" i="1" s="1"/>
  <c r="V255" i="1" a="1"/>
  <c r="V255" i="1" s="1"/>
  <c r="V254" i="1" a="1"/>
  <c r="V254" i="1" s="1"/>
  <c r="V253" i="1" a="1"/>
  <c r="V253" i="1" s="1"/>
  <c r="V252" i="1" a="1"/>
  <c r="V252" i="1" s="1"/>
  <c r="V251" i="1" a="1"/>
  <c r="V251" i="1" s="1"/>
  <c r="V250" i="1" a="1"/>
  <c r="V250" i="1" s="1"/>
  <c r="V249" i="1" a="1"/>
  <c r="V249" i="1" s="1"/>
  <c r="V248" i="1" a="1"/>
  <c r="V248" i="1" s="1"/>
  <c r="V247" i="1" a="1"/>
  <c r="V247" i="1" s="1"/>
  <c r="V246" i="1" a="1"/>
  <c r="V246" i="1" s="1"/>
  <c r="V245" i="1" a="1"/>
  <c r="V245" i="1" s="1"/>
  <c r="V244" i="1" a="1"/>
  <c r="V244" i="1" s="1"/>
  <c r="V243" i="1" a="1"/>
  <c r="V243" i="1" s="1"/>
  <c r="V242" i="1" a="1"/>
  <c r="V242" i="1" s="1"/>
  <c r="V241" i="1" a="1"/>
  <c r="V241" i="1" s="1"/>
  <c r="V240" i="1" a="1"/>
  <c r="V240" i="1" s="1"/>
  <c r="V239" i="1" a="1"/>
  <c r="V239" i="1" s="1"/>
  <c r="V238" i="1" a="1"/>
  <c r="V238" i="1" s="1"/>
  <c r="V237" i="1" a="1"/>
  <c r="V237" i="1" s="1"/>
  <c r="V236" i="1" a="1"/>
  <c r="V236" i="1" s="1"/>
  <c r="V235" i="1" a="1"/>
  <c r="V235" i="1" s="1"/>
  <c r="V234" i="1" a="1"/>
  <c r="V234" i="1" s="1"/>
  <c r="V233" i="1" a="1"/>
  <c r="V233" i="1" s="1"/>
  <c r="V232" i="1" a="1"/>
  <c r="V232" i="1" s="1"/>
  <c r="V231" i="1" a="1"/>
  <c r="V231" i="1" s="1"/>
  <c r="V230" i="1" a="1"/>
  <c r="V230" i="1" s="1"/>
  <c r="V229" i="1" a="1"/>
  <c r="V229" i="1" s="1"/>
  <c r="V228" i="1" a="1"/>
  <c r="V228" i="1" s="1"/>
  <c r="V227" i="1" a="1"/>
  <c r="V227" i="1" s="1"/>
  <c r="V226" i="1" a="1"/>
  <c r="V226" i="1" s="1"/>
  <c r="V225" i="1" a="1"/>
  <c r="V225" i="1" s="1"/>
  <c r="V224" i="1" a="1"/>
  <c r="V224" i="1" s="1"/>
  <c r="V223" i="1" a="1"/>
  <c r="V223" i="1" s="1"/>
  <c r="V222" i="1" a="1"/>
  <c r="V222" i="1" s="1"/>
  <c r="V221" i="1" a="1"/>
  <c r="V221" i="1" s="1"/>
  <c r="V220" i="1" a="1"/>
  <c r="V220" i="1" s="1"/>
  <c r="V219" i="1" a="1"/>
  <c r="V219" i="1" s="1"/>
  <c r="V218" i="1" a="1"/>
  <c r="V218" i="1" s="1"/>
  <c r="V217" i="1" a="1"/>
  <c r="V217" i="1" s="1"/>
  <c r="V216" i="1" a="1"/>
  <c r="V216" i="1" s="1"/>
  <c r="V215" i="1" a="1"/>
  <c r="V215" i="1" s="1"/>
  <c r="V214" i="1" a="1"/>
  <c r="V214" i="1" s="1"/>
  <c r="V213" i="1" a="1"/>
  <c r="V213" i="1" s="1"/>
  <c r="V212" i="1" a="1"/>
  <c r="V212" i="1" s="1"/>
  <c r="V211" i="1" a="1"/>
  <c r="V211" i="1" s="1"/>
  <c r="V210" i="1" a="1"/>
  <c r="V210" i="1" s="1"/>
  <c r="V209" i="1" a="1"/>
  <c r="V209" i="1" s="1"/>
  <c r="V208" i="1" a="1"/>
  <c r="V208" i="1" s="1"/>
  <c r="V207" i="1" a="1"/>
  <c r="V207" i="1" s="1"/>
  <c r="V206" i="1" a="1"/>
  <c r="V206" i="1" s="1"/>
  <c r="V205" i="1" a="1"/>
  <c r="V205" i="1" s="1"/>
  <c r="V204" i="1" a="1"/>
  <c r="V204" i="1" s="1"/>
  <c r="V203" i="1" a="1"/>
  <c r="V203" i="1" s="1"/>
  <c r="V202" i="1" a="1"/>
  <c r="V202" i="1" s="1"/>
  <c r="V201" i="1" a="1"/>
  <c r="V201" i="1" s="1"/>
  <c r="V200" i="1" a="1"/>
  <c r="V200" i="1" s="1"/>
  <c r="V199" i="1" a="1"/>
  <c r="V199" i="1" s="1"/>
  <c r="V198" i="1" a="1"/>
  <c r="V198" i="1" s="1"/>
  <c r="V197" i="1" a="1"/>
  <c r="V197" i="1" s="1"/>
  <c r="V196" i="1" a="1"/>
  <c r="V196" i="1" s="1"/>
  <c r="V195" i="1" a="1"/>
  <c r="V195" i="1" s="1"/>
  <c r="V194" i="1" a="1"/>
  <c r="V194" i="1" s="1"/>
  <c r="V193" i="1" a="1"/>
  <c r="V193" i="1" s="1"/>
  <c r="V192" i="1" a="1"/>
  <c r="V192" i="1" s="1"/>
  <c r="V191" i="1" a="1"/>
  <c r="V191" i="1" s="1"/>
  <c r="V190" i="1" a="1"/>
  <c r="V190" i="1" s="1"/>
  <c r="V189" i="1" a="1"/>
  <c r="V189" i="1" s="1"/>
  <c r="V188" i="1" a="1"/>
  <c r="V188" i="1" s="1"/>
  <c r="V187" i="1" a="1"/>
  <c r="V187" i="1" s="1"/>
  <c r="V186" i="1" a="1"/>
  <c r="V186" i="1" s="1"/>
  <c r="V185" i="1" a="1"/>
  <c r="V185" i="1" s="1"/>
  <c r="V184" i="1" a="1"/>
  <c r="V184" i="1" s="1"/>
  <c r="V183" i="1" a="1"/>
  <c r="V183" i="1" s="1"/>
  <c r="V182" i="1" a="1"/>
  <c r="V182" i="1" s="1"/>
  <c r="V181" i="1" a="1"/>
  <c r="V181" i="1" s="1"/>
  <c r="V180" i="1" a="1"/>
  <c r="V180" i="1" s="1"/>
  <c r="V179" i="1" a="1"/>
  <c r="V179" i="1" s="1"/>
  <c r="V178" i="1" a="1"/>
  <c r="V178" i="1" s="1"/>
  <c r="V177" i="1" a="1"/>
  <c r="V177" i="1" s="1"/>
  <c r="V176" i="1" a="1"/>
  <c r="V176" i="1" s="1"/>
  <c r="V175" i="1" a="1"/>
  <c r="V175" i="1" s="1"/>
  <c r="V174" i="1" a="1"/>
  <c r="V174" i="1" s="1"/>
  <c r="V173" i="1" a="1"/>
  <c r="V173" i="1" s="1"/>
  <c r="V172" i="1" a="1"/>
  <c r="V172" i="1" s="1"/>
  <c r="V171" i="1" a="1"/>
  <c r="V171" i="1" s="1"/>
  <c r="V170" i="1" a="1"/>
  <c r="V170" i="1" s="1"/>
  <c r="V169" i="1" a="1"/>
  <c r="V169" i="1" s="1"/>
  <c r="V168" i="1" a="1"/>
  <c r="V168" i="1" s="1"/>
  <c r="V167" i="1" a="1"/>
  <c r="V167" i="1" s="1"/>
  <c r="V166" i="1" a="1"/>
  <c r="V166" i="1" s="1"/>
  <c r="V165" i="1" a="1"/>
  <c r="V165" i="1" s="1"/>
  <c r="V164" i="1" a="1"/>
  <c r="V164" i="1" s="1"/>
  <c r="V163" i="1" a="1"/>
  <c r="V163" i="1" s="1"/>
  <c r="V162" i="1" a="1"/>
  <c r="V162" i="1" s="1"/>
  <c r="V161" i="1" a="1"/>
  <c r="V161" i="1" s="1"/>
  <c r="V160" i="1" a="1"/>
  <c r="V160" i="1" s="1"/>
  <c r="V159" i="1" a="1"/>
  <c r="V159" i="1" s="1"/>
  <c r="V158" i="1" a="1"/>
  <c r="V158" i="1" s="1"/>
  <c r="V157" i="1" a="1"/>
  <c r="V157" i="1" s="1"/>
  <c r="V156" i="1" a="1"/>
  <c r="V156" i="1" s="1"/>
  <c r="V155" i="1" a="1"/>
  <c r="V155" i="1" s="1"/>
  <c r="V154" i="1" a="1"/>
  <c r="V154" i="1" s="1"/>
  <c r="V153" i="1" a="1"/>
  <c r="V153" i="1" s="1"/>
  <c r="V152" i="1" a="1"/>
  <c r="V152" i="1" s="1"/>
  <c r="V151" i="1" a="1"/>
  <c r="V151" i="1" s="1"/>
  <c r="V150" i="1" a="1"/>
  <c r="V150" i="1" s="1"/>
  <c r="V149" i="1" a="1"/>
  <c r="V149" i="1" s="1"/>
  <c r="V148" i="1" a="1"/>
  <c r="V148" i="1" s="1"/>
  <c r="V147" i="1" a="1"/>
  <c r="V147" i="1" s="1"/>
  <c r="V146" i="1" a="1"/>
  <c r="V146" i="1" s="1"/>
  <c r="V145" i="1" a="1"/>
  <c r="V145" i="1" s="1"/>
  <c r="V144" i="1" a="1"/>
  <c r="V144" i="1" s="1"/>
  <c r="V143" i="1" a="1"/>
  <c r="V143" i="1" s="1"/>
  <c r="V142" i="1" a="1"/>
  <c r="V142" i="1" s="1"/>
  <c r="V141" i="1" a="1"/>
  <c r="V141" i="1" s="1"/>
  <c r="V140" i="1" a="1"/>
  <c r="V140" i="1" s="1"/>
  <c r="V139" i="1" a="1"/>
  <c r="V139" i="1" s="1"/>
  <c r="V138" i="1" a="1"/>
  <c r="V138" i="1" s="1"/>
  <c r="V137" i="1" a="1"/>
  <c r="V137" i="1" s="1"/>
  <c r="V136" i="1" a="1"/>
  <c r="V136" i="1" s="1"/>
  <c r="V135" i="1" a="1"/>
  <c r="V135" i="1" s="1"/>
  <c r="V134" i="1" a="1"/>
  <c r="V134" i="1" s="1"/>
  <c r="V133" i="1" a="1"/>
  <c r="V133" i="1" s="1"/>
  <c r="V132" i="1" a="1"/>
  <c r="V132" i="1" s="1"/>
  <c r="V131" i="1" a="1"/>
  <c r="V131" i="1" s="1"/>
  <c r="V130" i="1" a="1"/>
  <c r="V130" i="1" s="1"/>
  <c r="V129" i="1" a="1"/>
  <c r="V129" i="1" s="1"/>
  <c r="V128" i="1" a="1"/>
  <c r="V128" i="1" s="1"/>
  <c r="V127" i="1" a="1"/>
  <c r="V127" i="1" s="1"/>
  <c r="V126" i="1" a="1"/>
  <c r="V126" i="1" s="1"/>
  <c r="V125" i="1" a="1"/>
  <c r="V125" i="1" s="1"/>
  <c r="V124" i="1" a="1"/>
  <c r="V124" i="1" s="1"/>
  <c r="V123" i="1" a="1"/>
  <c r="V123" i="1" s="1"/>
  <c r="V122" i="1" a="1"/>
  <c r="V122" i="1" s="1"/>
  <c r="V121" i="1" a="1"/>
  <c r="V121" i="1" s="1"/>
  <c r="V120" i="1" a="1"/>
  <c r="V120" i="1" s="1"/>
  <c r="V119" i="1" a="1"/>
  <c r="V119" i="1" s="1"/>
  <c r="V118" i="1" a="1"/>
  <c r="V118" i="1" s="1"/>
  <c r="V117" i="1" a="1"/>
  <c r="V117" i="1" s="1"/>
  <c r="V116" i="1" a="1"/>
  <c r="V116" i="1" s="1"/>
  <c r="V115" i="1" a="1"/>
  <c r="V115" i="1" s="1"/>
  <c r="V114" i="1" a="1"/>
  <c r="V114" i="1" s="1"/>
  <c r="V113" i="1" a="1"/>
  <c r="V113" i="1" s="1"/>
  <c r="V112" i="1" a="1"/>
  <c r="V112" i="1" s="1"/>
  <c r="V111" i="1" a="1"/>
  <c r="V111" i="1" s="1"/>
  <c r="V110" i="1" a="1"/>
  <c r="V110" i="1" s="1"/>
  <c r="V109" i="1" a="1"/>
  <c r="V109" i="1" s="1"/>
  <c r="V108" i="1" a="1"/>
  <c r="V108" i="1" s="1"/>
  <c r="V107" i="1" a="1"/>
  <c r="V107" i="1" s="1"/>
  <c r="V106" i="1" a="1"/>
  <c r="V106" i="1" s="1"/>
  <c r="V105" i="1" a="1"/>
  <c r="V105" i="1" s="1"/>
  <c r="V104" i="1" a="1"/>
  <c r="V104" i="1" s="1"/>
  <c r="V103" i="1" a="1"/>
  <c r="V103" i="1" s="1"/>
  <c r="V102" i="1" a="1"/>
  <c r="V102" i="1" s="1"/>
  <c r="V101" i="1" a="1"/>
  <c r="V101" i="1" s="1"/>
  <c r="V100" i="1" a="1"/>
  <c r="V100" i="1" s="1"/>
  <c r="V99" i="1" a="1"/>
  <c r="V99" i="1" s="1"/>
  <c r="V98" i="1" a="1"/>
  <c r="V98" i="1" s="1"/>
  <c r="V97" i="1" a="1"/>
  <c r="V97" i="1" s="1"/>
  <c r="V96" i="1" a="1"/>
  <c r="V96" i="1" s="1"/>
  <c r="V95" i="1" a="1"/>
  <c r="V95" i="1" s="1"/>
  <c r="V94" i="1" a="1"/>
  <c r="V94" i="1" s="1"/>
  <c r="V93" i="1" a="1"/>
  <c r="V93" i="1" s="1"/>
  <c r="V92" i="1" a="1"/>
  <c r="V92" i="1" s="1"/>
  <c r="V91" i="1" a="1"/>
  <c r="V91" i="1" s="1"/>
  <c r="V90" i="1" a="1"/>
  <c r="V90" i="1" s="1"/>
  <c r="V89" i="1" a="1"/>
  <c r="V89" i="1" s="1"/>
  <c r="V88" i="1" a="1"/>
  <c r="V88" i="1" s="1"/>
  <c r="V87" i="1" a="1"/>
  <c r="V87" i="1" s="1"/>
  <c r="V86" i="1" a="1"/>
  <c r="V86" i="1" s="1"/>
  <c r="V85" i="1" a="1"/>
  <c r="V85" i="1" s="1"/>
  <c r="V84" i="1" a="1"/>
  <c r="V84" i="1" s="1"/>
  <c r="V83" i="1" a="1"/>
  <c r="V83" i="1" s="1"/>
  <c r="V82" i="1" a="1"/>
  <c r="V82" i="1" s="1"/>
  <c r="V81" i="1" a="1"/>
  <c r="V81" i="1" s="1"/>
  <c r="V80" i="1" a="1"/>
  <c r="V80" i="1" s="1"/>
  <c r="V79" i="1" a="1"/>
  <c r="V79" i="1" s="1"/>
  <c r="V78" i="1" a="1"/>
  <c r="V78" i="1" s="1"/>
  <c r="V77" i="1" a="1"/>
  <c r="V77" i="1" s="1"/>
  <c r="V76" i="1" a="1"/>
  <c r="V76" i="1" s="1"/>
  <c r="V75" i="1" a="1"/>
  <c r="V75" i="1" s="1"/>
  <c r="V74" i="1" a="1"/>
  <c r="V74" i="1" s="1"/>
  <c r="V73" i="1" a="1"/>
  <c r="V73" i="1" s="1"/>
  <c r="V72" i="1" a="1"/>
  <c r="V72" i="1" s="1"/>
  <c r="V71" i="1" a="1"/>
  <c r="V71" i="1" s="1"/>
  <c r="V70" i="1" a="1"/>
  <c r="V70" i="1" s="1"/>
  <c r="V69" i="1" a="1"/>
  <c r="V69" i="1" s="1"/>
  <c r="V68" i="1" a="1"/>
  <c r="V68" i="1" s="1"/>
  <c r="V67" i="1" a="1"/>
  <c r="V67" i="1" s="1"/>
  <c r="V66" i="1" a="1"/>
  <c r="V66" i="1" s="1"/>
  <c r="V65" i="1" a="1"/>
  <c r="V65" i="1" s="1"/>
  <c r="V64" i="1" a="1"/>
  <c r="V64" i="1" s="1"/>
  <c r="V63" i="1" a="1"/>
  <c r="V63" i="1" s="1"/>
  <c r="V62" i="1" a="1"/>
  <c r="V62" i="1" s="1"/>
  <c r="V61" i="1" a="1"/>
  <c r="V61" i="1" s="1"/>
  <c r="V60" i="1" a="1"/>
  <c r="V60" i="1" s="1"/>
  <c r="V59" i="1" a="1"/>
  <c r="V59" i="1" s="1"/>
  <c r="V58" i="1" a="1"/>
  <c r="V58" i="1" s="1"/>
  <c r="V57" i="1" a="1"/>
  <c r="V57" i="1" s="1"/>
  <c r="V56" i="1" a="1"/>
  <c r="V56" i="1" s="1"/>
  <c r="V55" i="1" a="1"/>
  <c r="V55" i="1" s="1"/>
  <c r="V54" i="1" a="1"/>
  <c r="V54" i="1" s="1"/>
  <c r="V53" i="1" a="1"/>
  <c r="V53" i="1" s="1"/>
  <c r="V52" i="1" a="1"/>
  <c r="V52" i="1" s="1"/>
  <c r="V51" i="1" a="1"/>
  <c r="V51" i="1" s="1"/>
  <c r="V50" i="1" a="1"/>
  <c r="V50" i="1" s="1"/>
  <c r="V49" i="1" a="1"/>
  <c r="V49" i="1" s="1"/>
  <c r="V48" i="1" a="1"/>
  <c r="V48" i="1" s="1"/>
  <c r="V47" i="1" a="1"/>
  <c r="V47" i="1" s="1"/>
  <c r="V46" i="1" a="1"/>
  <c r="V46" i="1" s="1"/>
  <c r="V45" i="1" a="1"/>
  <c r="V45" i="1" s="1"/>
  <c r="V44" i="1" a="1"/>
  <c r="V44" i="1" s="1"/>
  <c r="V43" i="1" a="1"/>
  <c r="V43" i="1" s="1"/>
  <c r="V42" i="1" a="1"/>
  <c r="V42" i="1" s="1"/>
  <c r="V41" i="1" a="1"/>
  <c r="V41" i="1" s="1"/>
  <c r="V40" i="1" a="1"/>
  <c r="V40" i="1" s="1"/>
  <c r="V39" i="1" a="1"/>
  <c r="V39" i="1" s="1"/>
  <c r="V38" i="1" a="1"/>
  <c r="V38" i="1" s="1"/>
  <c r="V37" i="1" a="1"/>
  <c r="V37" i="1" s="1"/>
  <c r="V36" i="1" a="1"/>
  <c r="V36" i="1" s="1"/>
  <c r="V35" i="1" a="1"/>
  <c r="V35" i="1" s="1"/>
  <c r="V34" i="1" a="1"/>
  <c r="V34" i="1" s="1"/>
  <c r="V33" i="1" a="1"/>
  <c r="V33" i="1" s="1"/>
  <c r="V32" i="1" a="1"/>
  <c r="V32" i="1" s="1"/>
  <c r="V31" i="1" a="1"/>
  <c r="V31" i="1" s="1"/>
  <c r="V30" i="1" a="1"/>
  <c r="V30" i="1" s="1"/>
  <c r="V29" i="1" a="1"/>
  <c r="V29" i="1" s="1"/>
  <c r="V28" i="1" a="1"/>
  <c r="V28" i="1" s="1"/>
  <c r="V27" i="1" a="1"/>
  <c r="V27" i="1" s="1"/>
  <c r="V26" i="1" a="1"/>
  <c r="V26" i="1" s="1"/>
  <c r="V25" i="1" a="1"/>
  <c r="V25" i="1" s="1"/>
  <c r="V24" i="1" a="1"/>
  <c r="V24" i="1" s="1"/>
  <c r="V23" i="1" a="1"/>
  <c r="V23" i="1" s="1"/>
  <c r="V22" i="1" a="1"/>
  <c r="V22" i="1" s="1"/>
  <c r="V21" i="1" a="1"/>
  <c r="V21" i="1" s="1"/>
  <c r="V20" i="1" a="1"/>
  <c r="V20" i="1" s="1"/>
  <c r="V19" i="1" a="1"/>
  <c r="V19" i="1" s="1"/>
  <c r="V18" i="1" a="1"/>
  <c r="V18" i="1" s="1"/>
  <c r="V17" i="1" a="1"/>
  <c r="V17" i="1" s="1"/>
  <c r="V16" i="1" a="1"/>
  <c r="V16" i="1" s="1"/>
  <c r="V15" i="1" a="1"/>
  <c r="V15" i="1" s="1"/>
  <c r="V14" i="1" a="1"/>
  <c r="V14" i="1" s="1"/>
  <c r="V13" i="1" a="1"/>
  <c r="V13" i="1" s="1"/>
  <c r="V12" i="1" a="1"/>
  <c r="V12" i="1" s="1"/>
  <c r="V11" i="1" a="1"/>
  <c r="V11" i="1" s="1"/>
  <c r="V10" i="1" a="1"/>
  <c r="V10" i="1" s="1"/>
  <c r="V9" i="1" a="1"/>
  <c r="V9" i="1" s="1"/>
  <c r="P940" i="1" l="1"/>
  <c r="Q940" i="1" s="1"/>
  <c r="S940" i="1" s="1"/>
  <c r="P939" i="1"/>
  <c r="Q939" i="1" s="1"/>
  <c r="S939" i="1" s="1"/>
  <c r="S938" i="1"/>
  <c r="P938" i="1"/>
  <c r="P937" i="1"/>
  <c r="Q937" i="1" s="1"/>
  <c r="S937" i="1" s="1"/>
  <c r="P936" i="1"/>
  <c r="R936" i="1" s="1"/>
  <c r="S936" i="1" s="1"/>
  <c r="S935" i="1"/>
  <c r="S934" i="1"/>
  <c r="S933" i="1"/>
  <c r="S932" i="1"/>
  <c r="P932" i="1"/>
  <c r="T931" i="1"/>
  <c r="S931" i="1"/>
  <c r="Q930" i="1"/>
  <c r="S930" i="1" s="1"/>
  <c r="T929" i="1"/>
  <c r="S929" i="1"/>
  <c r="S928" i="1"/>
  <c r="S927" i="1"/>
  <c r="P926" i="1"/>
  <c r="Q926" i="1" s="1"/>
  <c r="S926" i="1" s="1"/>
  <c r="P925" i="1"/>
  <c r="Q925" i="1" s="1"/>
  <c r="S925" i="1" s="1"/>
  <c r="P924" i="1"/>
  <c r="Q924" i="1" s="1"/>
  <c r="S924" i="1" s="1"/>
  <c r="Q923" i="1"/>
  <c r="S923" i="1" s="1"/>
  <c r="P923" i="1"/>
  <c r="Q922" i="1"/>
  <c r="S922" i="1" s="1"/>
  <c r="P922" i="1"/>
  <c r="T921" i="1"/>
  <c r="S921" i="1"/>
  <c r="S920" i="1"/>
  <c r="P920" i="1"/>
  <c r="T919" i="1"/>
  <c r="S919" i="1"/>
  <c r="T918" i="1"/>
  <c r="Q918" i="1"/>
  <c r="S918" i="1" s="1"/>
  <c r="P917" i="1"/>
  <c r="Q917" i="1" s="1"/>
  <c r="S917" i="1" s="1"/>
  <c r="P916" i="1"/>
  <c r="Q916" i="1" s="1"/>
  <c r="S916" i="1" s="1"/>
  <c r="T915" i="1"/>
  <c r="S915" i="1"/>
  <c r="Q914" i="1"/>
  <c r="S914" i="1" s="1"/>
  <c r="P913" i="1"/>
  <c r="Q913" i="1" s="1"/>
  <c r="S913" i="1" s="1"/>
  <c r="S912" i="1"/>
  <c r="P912" i="1"/>
  <c r="T912" i="1" s="1"/>
  <c r="T911" i="1"/>
  <c r="Q911" i="1"/>
  <c r="S911" i="1" s="1"/>
  <c r="T910" i="1"/>
  <c r="Q910" i="1"/>
  <c r="S910" i="1" s="1"/>
  <c r="P909" i="1"/>
  <c r="Q909" i="1" s="1"/>
  <c r="S909" i="1" s="1"/>
  <c r="S908" i="1"/>
  <c r="P907" i="1"/>
  <c r="Q907" i="1" s="1"/>
  <c r="S907" i="1" s="1"/>
  <c r="P906" i="1"/>
  <c r="Q906" i="1" s="1"/>
  <c r="S906" i="1" s="1"/>
  <c r="P905" i="1"/>
  <c r="Q905" i="1" s="1"/>
  <c r="S905" i="1" s="1"/>
  <c r="P904" i="1"/>
  <c r="Q904" i="1" s="1"/>
  <c r="S904" i="1" s="1"/>
  <c r="P903" i="1"/>
  <c r="Q903" i="1" s="1"/>
  <c r="S903" i="1" s="1"/>
  <c r="P902" i="1"/>
  <c r="Q902" i="1" s="1"/>
  <c r="S902" i="1" s="1"/>
  <c r="T901" i="1"/>
  <c r="S901" i="1"/>
  <c r="T900" i="1"/>
  <c r="Q900" i="1"/>
  <c r="S900" i="1" s="1"/>
  <c r="P899" i="1"/>
  <c r="Q899" i="1" s="1"/>
  <c r="S899" i="1" s="1"/>
  <c r="T898" i="1"/>
  <c r="S898" i="1"/>
  <c r="P897" i="1"/>
  <c r="Q897" i="1" s="1"/>
  <c r="S897" i="1" s="1"/>
  <c r="T896" i="1"/>
  <c r="S896" i="1"/>
  <c r="P895" i="1"/>
  <c r="Q895" i="1" s="1"/>
  <c r="S895" i="1" s="1"/>
  <c r="T894" i="1"/>
  <c r="S894" i="1"/>
  <c r="P893" i="1"/>
  <c r="Q893" i="1" s="1"/>
  <c r="S893" i="1" s="1"/>
  <c r="Q892" i="1"/>
  <c r="S892" i="1" s="1"/>
  <c r="P891" i="1"/>
  <c r="Q891" i="1" s="1"/>
  <c r="S891" i="1" s="1"/>
  <c r="S890" i="1"/>
  <c r="P890" i="1"/>
  <c r="T890" i="1" s="1"/>
  <c r="P889" i="1"/>
  <c r="Q889" i="1" s="1"/>
  <c r="S889" i="1" s="1"/>
  <c r="S888" i="1"/>
  <c r="P887" i="1"/>
  <c r="Q887" i="1" s="1"/>
  <c r="S887" i="1" s="1"/>
  <c r="P886" i="1"/>
  <c r="Q886" i="1" s="1"/>
  <c r="S886" i="1" s="1"/>
  <c r="P885" i="1"/>
  <c r="Q885" i="1" s="1"/>
  <c r="S885" i="1" s="1"/>
  <c r="P884" i="1"/>
  <c r="Q884" i="1" s="1"/>
  <c r="S884" i="1" s="1"/>
  <c r="P883" i="1"/>
  <c r="Q883" i="1" s="1"/>
  <c r="S883" i="1" s="1"/>
  <c r="P882" i="1"/>
  <c r="Q882" i="1" s="1"/>
  <c r="S882" i="1" s="1"/>
  <c r="T881" i="1"/>
  <c r="S881" i="1"/>
  <c r="T880" i="1"/>
  <c r="S880" i="1"/>
  <c r="T879" i="1"/>
  <c r="S879" i="1"/>
  <c r="P878" i="1"/>
  <c r="Q878" i="1" s="1"/>
  <c r="S878" i="1" s="1"/>
  <c r="S877" i="1"/>
  <c r="P877" i="1"/>
  <c r="T877" i="1" s="1"/>
  <c r="T876" i="1"/>
  <c r="S876" i="1"/>
  <c r="P875" i="1"/>
  <c r="Q875" i="1" s="1"/>
  <c r="S875" i="1" s="1"/>
  <c r="T874" i="1"/>
  <c r="S874" i="1"/>
  <c r="Q873" i="1"/>
  <c r="S873" i="1" s="1"/>
  <c r="P872" i="1"/>
  <c r="Q872" i="1" s="1"/>
  <c r="S872" i="1" s="1"/>
  <c r="T871" i="1"/>
  <c r="Q871" i="1"/>
  <c r="S871" i="1" s="1"/>
  <c r="S870" i="1"/>
  <c r="P870" i="1"/>
  <c r="T870" i="1" s="1"/>
  <c r="T869" i="1"/>
  <c r="Q869" i="1"/>
  <c r="S869" i="1" s="1"/>
  <c r="T868" i="1"/>
  <c r="Q868" i="1"/>
  <c r="S868" i="1" s="1"/>
  <c r="P867" i="1"/>
  <c r="Q867" i="1" s="1"/>
  <c r="S867" i="1" s="1"/>
  <c r="S866" i="1"/>
  <c r="P865" i="1"/>
  <c r="Q865" i="1" s="1"/>
  <c r="S865" i="1" s="1"/>
  <c r="P864" i="1"/>
  <c r="Q864" i="1" s="1"/>
  <c r="S864" i="1" s="1"/>
  <c r="P863" i="1"/>
  <c r="Q863" i="1" s="1"/>
  <c r="S863" i="1" s="1"/>
  <c r="P862" i="1"/>
  <c r="Q862" i="1" s="1"/>
  <c r="S862" i="1" s="1"/>
  <c r="P861" i="1"/>
  <c r="Q861" i="1" s="1"/>
  <c r="S861" i="1" s="1"/>
  <c r="S860" i="1"/>
  <c r="P860" i="1"/>
  <c r="T860" i="1" s="1"/>
  <c r="T859" i="1"/>
  <c r="S859" i="1"/>
  <c r="P858" i="1"/>
  <c r="Q858" i="1" s="1"/>
  <c r="S858" i="1" s="1"/>
  <c r="T857" i="1"/>
  <c r="S857" i="1"/>
  <c r="P856" i="1"/>
  <c r="Q856" i="1" s="1"/>
  <c r="S856" i="1" s="1"/>
  <c r="T855" i="1"/>
  <c r="S855" i="1"/>
  <c r="P854" i="1"/>
  <c r="Q854" i="1" s="1"/>
  <c r="S854" i="1" s="1"/>
  <c r="T853" i="1"/>
  <c r="S853" i="1"/>
  <c r="P852" i="1"/>
  <c r="Q852" i="1" s="1"/>
  <c r="S852" i="1" s="1"/>
  <c r="Q851" i="1"/>
  <c r="S851" i="1" s="1"/>
  <c r="P850" i="1"/>
  <c r="Q850" i="1" s="1"/>
  <c r="S850" i="1" s="1"/>
  <c r="S849" i="1"/>
  <c r="P849" i="1"/>
  <c r="T849" i="1" s="1"/>
  <c r="P848" i="1"/>
  <c r="Q848" i="1" s="1"/>
  <c r="S848" i="1" s="1"/>
  <c r="S847" i="1"/>
  <c r="P846" i="1"/>
  <c r="Q846" i="1" s="1"/>
  <c r="S846" i="1" s="1"/>
  <c r="P845" i="1"/>
  <c r="Q845" i="1" s="1"/>
  <c r="S845" i="1" s="1"/>
  <c r="P844" i="1"/>
  <c r="Q844" i="1" s="1"/>
  <c r="S844" i="1" s="1"/>
  <c r="P843" i="1"/>
  <c r="Q843" i="1" s="1"/>
  <c r="S843" i="1" s="1"/>
  <c r="P842" i="1"/>
  <c r="Q842" i="1" s="1"/>
  <c r="S842" i="1" s="1"/>
  <c r="P841" i="1"/>
  <c r="Q841" i="1" s="1"/>
  <c r="S841" i="1" s="1"/>
  <c r="T840" i="1"/>
  <c r="S840" i="1"/>
  <c r="T839" i="1"/>
  <c r="S839" i="1"/>
  <c r="T838" i="1"/>
  <c r="S838" i="1"/>
  <c r="P837" i="1"/>
  <c r="Q837" i="1" s="1"/>
  <c r="S837" i="1" s="1"/>
  <c r="T836" i="1"/>
  <c r="S836" i="1"/>
  <c r="P835" i="1"/>
  <c r="Q835" i="1" s="1"/>
  <c r="S835" i="1" s="1"/>
  <c r="T834" i="1"/>
  <c r="S834" i="1"/>
  <c r="Q833" i="1"/>
  <c r="S833" i="1" s="1"/>
  <c r="P832" i="1"/>
  <c r="Q832" i="1" s="1"/>
  <c r="S832" i="1" s="1"/>
  <c r="S831" i="1"/>
  <c r="P831" i="1"/>
  <c r="T831" i="1" s="1"/>
  <c r="T830" i="1"/>
  <c r="Q830" i="1"/>
  <c r="S830" i="1" s="1"/>
  <c r="P829" i="1"/>
  <c r="Q829" i="1" s="1"/>
  <c r="S829" i="1" s="1"/>
  <c r="S828" i="1"/>
  <c r="P827" i="1"/>
  <c r="Q827" i="1" s="1"/>
  <c r="S827" i="1" s="1"/>
  <c r="P826" i="1"/>
  <c r="Q826" i="1" s="1"/>
  <c r="S826" i="1" s="1"/>
  <c r="P825" i="1"/>
  <c r="Q825" i="1" s="1"/>
  <c r="S825" i="1" s="1"/>
  <c r="P824" i="1"/>
  <c r="Q824" i="1" s="1"/>
  <c r="S824" i="1" s="1"/>
  <c r="P823" i="1"/>
  <c r="Q823" i="1" s="1"/>
  <c r="S823" i="1" s="1"/>
  <c r="S822" i="1"/>
  <c r="T821" i="1"/>
  <c r="S821" i="1"/>
  <c r="P820" i="1"/>
  <c r="Q820" i="1" s="1"/>
  <c r="S820" i="1" s="1"/>
  <c r="T819" i="1"/>
  <c r="S819" i="1"/>
  <c r="P818" i="1"/>
  <c r="Q818" i="1" s="1"/>
  <c r="S818" i="1" s="1"/>
  <c r="T817" i="1"/>
  <c r="S817" i="1"/>
  <c r="P816" i="1"/>
  <c r="Q816" i="1" s="1"/>
  <c r="S816" i="1" s="1"/>
  <c r="T815" i="1"/>
  <c r="S815" i="1"/>
  <c r="P814" i="1"/>
  <c r="Q814" i="1" s="1"/>
  <c r="S814" i="1" s="1"/>
  <c r="T813" i="1"/>
  <c r="S813" i="1"/>
  <c r="T812" i="1"/>
  <c r="Q812" i="1"/>
  <c r="S812" i="1" s="1"/>
  <c r="P811" i="1"/>
  <c r="Q811" i="1" s="1"/>
  <c r="S811" i="1" s="1"/>
  <c r="P810" i="1"/>
  <c r="Q810" i="1" s="1"/>
  <c r="S810" i="1" s="1"/>
  <c r="T809" i="1"/>
  <c r="S809" i="1"/>
  <c r="Q808" i="1"/>
  <c r="S808" i="1" s="1"/>
  <c r="P807" i="1"/>
  <c r="Q807" i="1" s="1"/>
  <c r="S807" i="1" s="1"/>
  <c r="S806" i="1"/>
  <c r="P806" i="1"/>
  <c r="T806" i="1" s="1"/>
  <c r="T805" i="1"/>
  <c r="Q805" i="1"/>
  <c r="S805" i="1" s="1"/>
  <c r="T804" i="1"/>
  <c r="Q804" i="1"/>
  <c r="S804" i="1" s="1"/>
  <c r="P803" i="1"/>
  <c r="Q803" i="1" s="1"/>
  <c r="S803" i="1" s="1"/>
  <c r="S802" i="1"/>
  <c r="P801" i="1"/>
  <c r="Q801" i="1" s="1"/>
  <c r="S801" i="1" s="1"/>
  <c r="P800" i="1"/>
  <c r="Q800" i="1" s="1"/>
  <c r="S800" i="1" s="1"/>
  <c r="P799" i="1"/>
  <c r="Q799" i="1" s="1"/>
  <c r="S799" i="1" s="1"/>
  <c r="P798" i="1"/>
  <c r="Q798" i="1" s="1"/>
  <c r="S798" i="1" s="1"/>
  <c r="P797" i="1"/>
  <c r="Q797" i="1" s="1"/>
  <c r="S797" i="1" s="1"/>
  <c r="T796" i="1"/>
  <c r="S796" i="1"/>
  <c r="T795" i="1"/>
  <c r="Q795" i="1"/>
  <c r="S795" i="1" s="1"/>
  <c r="P794" i="1"/>
  <c r="Q794" i="1" s="1"/>
  <c r="S794" i="1" s="1"/>
  <c r="T793" i="1"/>
  <c r="S793" i="1"/>
  <c r="P792" i="1"/>
  <c r="Q792" i="1" s="1"/>
  <c r="S792" i="1" s="1"/>
  <c r="T791" i="1"/>
  <c r="S791" i="1"/>
  <c r="P790" i="1"/>
  <c r="Q790" i="1" s="1"/>
  <c r="S790" i="1" s="1"/>
  <c r="T789" i="1"/>
  <c r="S789" i="1"/>
  <c r="P788" i="1"/>
  <c r="Q788" i="1" s="1"/>
  <c r="S788" i="1" s="1"/>
  <c r="Q787" i="1"/>
  <c r="S787" i="1" s="1"/>
  <c r="P786" i="1"/>
  <c r="Q786" i="1" s="1"/>
  <c r="S786" i="1" s="1"/>
  <c r="P785" i="1"/>
  <c r="Q785" i="1" s="1"/>
  <c r="S785" i="1" s="1"/>
  <c r="S784" i="1"/>
  <c r="P784" i="1"/>
  <c r="T784" i="1" s="1"/>
  <c r="S783" i="1"/>
  <c r="S782" i="1"/>
  <c r="P781" i="1"/>
  <c r="Q781" i="1" s="1"/>
  <c r="S781" i="1" s="1"/>
  <c r="P780" i="1"/>
  <c r="Q780" i="1" s="1"/>
  <c r="S780" i="1" s="1"/>
  <c r="P779" i="1"/>
  <c r="Q779" i="1" s="1"/>
  <c r="S779" i="1" s="1"/>
  <c r="P778" i="1"/>
  <c r="Q778" i="1" s="1"/>
  <c r="S778" i="1" s="1"/>
  <c r="T777" i="1"/>
  <c r="S777" i="1"/>
  <c r="T776" i="1"/>
  <c r="S776" i="1"/>
  <c r="T775" i="1"/>
  <c r="S775" i="1"/>
  <c r="P774" i="1"/>
  <c r="Q774" i="1" s="1"/>
  <c r="S774" i="1" s="1"/>
  <c r="T773" i="1"/>
  <c r="S773" i="1"/>
  <c r="P772" i="1"/>
  <c r="Q772" i="1" s="1"/>
  <c r="S772" i="1" s="1"/>
  <c r="T771" i="1"/>
  <c r="S771" i="1"/>
  <c r="Q770" i="1"/>
  <c r="S770" i="1" s="1"/>
  <c r="P769" i="1"/>
  <c r="Q769" i="1" s="1"/>
  <c r="S769" i="1" s="1"/>
  <c r="S768" i="1"/>
  <c r="P768" i="1"/>
  <c r="T768" i="1" s="1"/>
  <c r="T767" i="1"/>
  <c r="S767" i="1"/>
  <c r="S766" i="1"/>
  <c r="P765" i="1"/>
  <c r="Q765" i="1" s="1"/>
  <c r="S765" i="1" s="1"/>
  <c r="S764" i="1"/>
  <c r="P763" i="1"/>
  <c r="Q763" i="1" s="1"/>
  <c r="S763" i="1" s="1"/>
  <c r="P762" i="1"/>
  <c r="Q762" i="1" s="1"/>
  <c r="S762" i="1" s="1"/>
  <c r="P761" i="1"/>
  <c r="Q761" i="1" s="1"/>
  <c r="S761" i="1" s="1"/>
  <c r="T760" i="1"/>
  <c r="S760" i="1"/>
  <c r="T759" i="1"/>
  <c r="S759" i="1"/>
  <c r="T758" i="1"/>
  <c r="S758" i="1"/>
  <c r="P757" i="1"/>
  <c r="Q757" i="1" s="1"/>
  <c r="S757" i="1" s="1"/>
  <c r="T756" i="1"/>
  <c r="S756" i="1"/>
  <c r="P755" i="1"/>
  <c r="Q755" i="1" s="1"/>
  <c r="S755" i="1" s="1"/>
  <c r="T754" i="1"/>
  <c r="S754" i="1"/>
  <c r="P753" i="1"/>
  <c r="Q753" i="1" s="1"/>
  <c r="S753" i="1" s="1"/>
  <c r="Q752" i="1"/>
  <c r="S752" i="1" s="1"/>
  <c r="P751" i="1"/>
  <c r="Q751" i="1" s="1"/>
  <c r="S751" i="1" s="1"/>
  <c r="S750" i="1"/>
  <c r="P750" i="1"/>
  <c r="T750" i="1" s="1"/>
  <c r="S749" i="1"/>
  <c r="P748" i="1"/>
  <c r="Q748" i="1" s="1"/>
  <c r="S748" i="1" s="1"/>
  <c r="P747" i="1"/>
  <c r="Q747" i="1" s="1"/>
  <c r="S747" i="1" s="1"/>
  <c r="P746" i="1"/>
  <c r="Q746" i="1" s="1"/>
  <c r="S746" i="1" s="1"/>
  <c r="P745" i="1"/>
  <c r="Q745" i="1" s="1"/>
  <c r="S745" i="1" s="1"/>
  <c r="T744" i="1"/>
  <c r="S744" i="1"/>
  <c r="T743" i="1"/>
  <c r="S743" i="1"/>
  <c r="T742" i="1"/>
  <c r="S742" i="1"/>
  <c r="P741" i="1"/>
  <c r="Q741" i="1" s="1"/>
  <c r="S741" i="1" s="1"/>
  <c r="Q740" i="1"/>
  <c r="S740" i="1" s="1"/>
  <c r="P739" i="1"/>
  <c r="Q739" i="1" s="1"/>
  <c r="S739" i="1" s="1"/>
  <c r="P738" i="1"/>
  <c r="Q738" i="1" s="1"/>
  <c r="S738" i="1" s="1"/>
  <c r="S737" i="1"/>
  <c r="P737" i="1"/>
  <c r="T737" i="1" s="1"/>
  <c r="S736" i="1"/>
  <c r="P735" i="1"/>
  <c r="Q735" i="1" s="1"/>
  <c r="S735" i="1" s="1"/>
  <c r="P734" i="1"/>
  <c r="Q734" i="1" s="1"/>
  <c r="S734" i="1" s="1"/>
  <c r="P733" i="1"/>
  <c r="Q733" i="1" s="1"/>
  <c r="S733" i="1" s="1"/>
  <c r="P732" i="1"/>
  <c r="Q732" i="1" s="1"/>
  <c r="S732" i="1" s="1"/>
  <c r="T731" i="1"/>
  <c r="S731" i="1"/>
  <c r="T730" i="1"/>
  <c r="S730" i="1"/>
  <c r="T729" i="1"/>
  <c r="S729" i="1"/>
  <c r="P728" i="1"/>
  <c r="Q728" i="1" s="1"/>
  <c r="S728" i="1" s="1"/>
  <c r="T727" i="1"/>
  <c r="S727" i="1"/>
  <c r="T726" i="1"/>
  <c r="Q726" i="1"/>
  <c r="S726" i="1" s="1"/>
  <c r="P725" i="1"/>
  <c r="Q725" i="1" s="1"/>
  <c r="S725" i="1" s="1"/>
  <c r="P724" i="1"/>
  <c r="Q724" i="1" s="1"/>
  <c r="S724" i="1" s="1"/>
  <c r="T723" i="1"/>
  <c r="S723" i="1"/>
  <c r="Q722" i="1"/>
  <c r="S722" i="1" s="1"/>
  <c r="P721" i="1"/>
  <c r="Q721" i="1" s="1"/>
  <c r="S721" i="1" s="1"/>
  <c r="S720" i="1"/>
  <c r="P720" i="1"/>
  <c r="T720" i="1" s="1"/>
  <c r="T719" i="1"/>
  <c r="S719" i="1"/>
  <c r="T718" i="1"/>
  <c r="S718" i="1"/>
  <c r="P717" i="1"/>
  <c r="Q717" i="1" s="1"/>
  <c r="S717" i="1" s="1"/>
  <c r="S716" i="1"/>
  <c r="P715" i="1"/>
  <c r="Q715" i="1" s="1"/>
  <c r="S715" i="1" s="1"/>
  <c r="P714" i="1"/>
  <c r="Q714" i="1" s="1"/>
  <c r="S714" i="1" s="1"/>
  <c r="P713" i="1"/>
  <c r="Q713" i="1" s="1"/>
  <c r="S713" i="1" s="1"/>
  <c r="P712" i="1"/>
  <c r="Q712" i="1" s="1"/>
  <c r="S712" i="1" s="1"/>
  <c r="P711" i="1"/>
  <c r="Q711" i="1" s="1"/>
  <c r="S711" i="1" s="1"/>
  <c r="P710" i="1"/>
  <c r="Q710" i="1" s="1"/>
  <c r="S710" i="1" s="1"/>
  <c r="T709" i="1"/>
  <c r="S709" i="1"/>
  <c r="T708" i="1"/>
  <c r="Q708" i="1"/>
  <c r="S708" i="1" s="1"/>
  <c r="P707" i="1"/>
  <c r="Q707" i="1" s="1"/>
  <c r="S707" i="1" s="1"/>
  <c r="T706" i="1"/>
  <c r="S706" i="1"/>
  <c r="P705" i="1"/>
  <c r="Q705" i="1" s="1"/>
  <c r="S705" i="1" s="1"/>
  <c r="T704" i="1"/>
  <c r="S704" i="1"/>
  <c r="P703" i="1"/>
  <c r="Q703" i="1" s="1"/>
  <c r="S703" i="1" s="1"/>
  <c r="T702" i="1"/>
  <c r="S702" i="1"/>
  <c r="P701" i="1"/>
  <c r="Q701" i="1" s="1"/>
  <c r="S701" i="1" s="1"/>
  <c r="T700" i="1"/>
  <c r="S700" i="1"/>
  <c r="P699" i="1"/>
  <c r="Q699" i="1" s="1"/>
  <c r="S699" i="1" s="1"/>
  <c r="T698" i="1"/>
  <c r="S698" i="1"/>
  <c r="Q697" i="1"/>
  <c r="S697" i="1" s="1"/>
  <c r="S696" i="1"/>
  <c r="S695" i="1"/>
  <c r="P695" i="1"/>
  <c r="T695" i="1" s="1"/>
  <c r="T694" i="1"/>
  <c r="S694" i="1"/>
  <c r="T693" i="1"/>
  <c r="S693" i="1"/>
  <c r="P692" i="1"/>
  <c r="Q692" i="1" s="1"/>
  <c r="S692" i="1" s="1"/>
  <c r="S691" i="1"/>
  <c r="P690" i="1"/>
  <c r="Q690" i="1" s="1"/>
  <c r="S690" i="1" s="1"/>
  <c r="P689" i="1"/>
  <c r="Q689" i="1" s="1"/>
  <c r="S689" i="1" s="1"/>
  <c r="P688" i="1"/>
  <c r="Q688" i="1" s="1"/>
  <c r="S688" i="1" s="1"/>
  <c r="P687" i="1"/>
  <c r="Q687" i="1" s="1"/>
  <c r="S687" i="1" s="1"/>
  <c r="P686" i="1"/>
  <c r="Q686" i="1" s="1"/>
  <c r="S686" i="1" s="1"/>
  <c r="T685" i="1"/>
  <c r="S685" i="1"/>
  <c r="T684" i="1"/>
  <c r="Q684" i="1"/>
  <c r="S684" i="1" s="1"/>
  <c r="P683" i="1"/>
  <c r="Q683" i="1" s="1"/>
  <c r="S683" i="1" s="1"/>
  <c r="T682" i="1"/>
  <c r="S682" i="1"/>
  <c r="P681" i="1"/>
  <c r="Q681" i="1" s="1"/>
  <c r="S681" i="1" s="1"/>
  <c r="T680" i="1"/>
  <c r="S680" i="1"/>
  <c r="P679" i="1"/>
  <c r="Q679" i="1" s="1"/>
  <c r="S679" i="1" s="1"/>
  <c r="T678" i="1"/>
  <c r="S678" i="1"/>
  <c r="P677" i="1"/>
  <c r="Q677" i="1" s="1"/>
  <c r="S677" i="1" s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T626" i="1"/>
  <c r="S626" i="1"/>
  <c r="Q626" i="1"/>
  <c r="S625" i="1"/>
  <c r="S624" i="1"/>
  <c r="S623" i="1"/>
  <c r="O623" i="1"/>
  <c r="S622" i="1"/>
  <c r="O622" i="1"/>
  <c r="T622" i="1" s="1"/>
  <c r="S621" i="1"/>
  <c r="O621" i="1"/>
  <c r="T621" i="1" s="1"/>
  <c r="O620" i="1"/>
  <c r="P620" i="1" s="1"/>
  <c r="Q620" i="1" s="1"/>
  <c r="S620" i="1" s="1"/>
  <c r="L620" i="1"/>
  <c r="S619" i="1"/>
  <c r="O619" i="1"/>
  <c r="T619" i="1" s="1"/>
  <c r="S618" i="1"/>
  <c r="O618" i="1"/>
  <c r="P618" i="1" s="1"/>
  <c r="S617" i="1"/>
  <c r="O617" i="1"/>
  <c r="P617" i="1" s="1"/>
  <c r="S616" i="1"/>
  <c r="O616" i="1"/>
  <c r="P616" i="1" s="1"/>
  <c r="S615" i="1"/>
  <c r="O615" i="1"/>
  <c r="P615" i="1" s="1"/>
  <c r="S614" i="1"/>
  <c r="O614" i="1"/>
  <c r="T614" i="1" s="1"/>
  <c r="S613" i="1"/>
  <c r="O613" i="1"/>
  <c r="T613" i="1" s="1"/>
  <c r="S612" i="1"/>
  <c r="O612" i="1"/>
  <c r="P612" i="1" s="1"/>
  <c r="S611" i="1"/>
  <c r="O611" i="1"/>
  <c r="T611" i="1" s="1"/>
  <c r="S610" i="1"/>
  <c r="O610" i="1"/>
  <c r="P610" i="1" s="1"/>
  <c r="S609" i="1"/>
  <c r="O609" i="1"/>
  <c r="P609" i="1" s="1"/>
  <c r="S608" i="1"/>
  <c r="O608" i="1"/>
  <c r="P608" i="1" s="1"/>
  <c r="S607" i="1"/>
  <c r="O607" i="1"/>
  <c r="P607" i="1" s="1"/>
  <c r="S606" i="1"/>
  <c r="O606" i="1"/>
  <c r="T606" i="1" s="1"/>
  <c r="S605" i="1"/>
  <c r="O605" i="1"/>
  <c r="T605" i="1" s="1"/>
  <c r="S604" i="1"/>
  <c r="O604" i="1"/>
  <c r="P604" i="1" s="1"/>
  <c r="S603" i="1"/>
  <c r="O603" i="1"/>
  <c r="T603" i="1" s="1"/>
  <c r="S602" i="1"/>
  <c r="O602" i="1"/>
  <c r="P602" i="1" s="1"/>
  <c r="S601" i="1"/>
  <c r="O601" i="1"/>
  <c r="P601" i="1" s="1"/>
  <c r="S600" i="1"/>
  <c r="O600" i="1"/>
  <c r="P600" i="1" s="1"/>
  <c r="S599" i="1"/>
  <c r="O599" i="1"/>
  <c r="T599" i="1" s="1"/>
  <c r="S598" i="1"/>
  <c r="O598" i="1"/>
  <c r="P598" i="1" s="1"/>
  <c r="T598" i="1" s="1"/>
  <c r="S597" i="1"/>
  <c r="O597" i="1"/>
  <c r="P597" i="1" s="1"/>
  <c r="S596" i="1"/>
  <c r="O596" i="1"/>
  <c r="T596" i="1" s="1"/>
  <c r="S595" i="1"/>
  <c r="O595" i="1"/>
  <c r="T595" i="1" s="1"/>
  <c r="S594" i="1"/>
  <c r="O594" i="1"/>
  <c r="P594" i="1" s="1"/>
  <c r="S593" i="1"/>
  <c r="O593" i="1"/>
  <c r="T593" i="1" s="1"/>
  <c r="S592" i="1"/>
  <c r="O592" i="1"/>
  <c r="P592" i="1" s="1"/>
  <c r="S591" i="1"/>
  <c r="O591" i="1"/>
  <c r="P591" i="1" s="1"/>
  <c r="S590" i="1"/>
  <c r="O590" i="1"/>
  <c r="P590" i="1" s="1"/>
  <c r="S589" i="1"/>
  <c r="O589" i="1"/>
  <c r="P589" i="1" s="1"/>
  <c r="S588" i="1"/>
  <c r="O588" i="1"/>
  <c r="P588" i="1" s="1"/>
  <c r="T588" i="1" s="1"/>
  <c r="S587" i="1"/>
  <c r="O587" i="1"/>
  <c r="P587" i="1" s="1"/>
  <c r="S586" i="1"/>
  <c r="O586" i="1"/>
  <c r="T586" i="1" s="1"/>
  <c r="S585" i="1"/>
  <c r="O585" i="1"/>
  <c r="P585" i="1" s="1"/>
  <c r="S584" i="1"/>
  <c r="O584" i="1"/>
  <c r="T584" i="1" s="1"/>
  <c r="S583" i="1"/>
  <c r="O583" i="1"/>
  <c r="P583" i="1" s="1"/>
  <c r="S582" i="1"/>
  <c r="O582" i="1"/>
  <c r="T582" i="1" s="1"/>
  <c r="S581" i="1"/>
  <c r="O581" i="1"/>
  <c r="P581" i="1" s="1"/>
  <c r="S580" i="1"/>
  <c r="O580" i="1"/>
  <c r="P580" i="1" s="1"/>
  <c r="S579" i="1"/>
  <c r="O579" i="1"/>
  <c r="P579" i="1" s="1"/>
  <c r="S578" i="1"/>
  <c r="O578" i="1"/>
  <c r="P578" i="1" s="1"/>
  <c r="T578" i="1" s="1"/>
  <c r="S577" i="1"/>
  <c r="O577" i="1"/>
  <c r="T577" i="1" s="1"/>
  <c r="S576" i="1"/>
  <c r="O576" i="1"/>
  <c r="T576" i="1" s="1"/>
  <c r="S575" i="1"/>
  <c r="O575" i="1"/>
  <c r="P575" i="1" s="1"/>
  <c r="S574" i="1"/>
  <c r="O574" i="1"/>
  <c r="T574" i="1" s="1"/>
  <c r="S573" i="1"/>
  <c r="O573" i="1"/>
  <c r="P573" i="1" s="1"/>
  <c r="S572" i="1"/>
  <c r="O572" i="1"/>
  <c r="P572" i="1" s="1"/>
  <c r="S571" i="1"/>
  <c r="O571" i="1"/>
  <c r="P571" i="1" s="1"/>
  <c r="S570" i="1"/>
  <c r="O570" i="1"/>
  <c r="P570" i="1" s="1"/>
  <c r="S569" i="1"/>
  <c r="O569" i="1"/>
  <c r="T569" i="1" s="1"/>
  <c r="S568" i="1"/>
  <c r="O568" i="1"/>
  <c r="T568" i="1" s="1"/>
  <c r="S567" i="1"/>
  <c r="O567" i="1"/>
  <c r="P567" i="1" s="1"/>
  <c r="S566" i="1"/>
  <c r="O566" i="1"/>
  <c r="T566" i="1" s="1"/>
  <c r="S565" i="1"/>
  <c r="O565" i="1"/>
  <c r="P565" i="1" s="1"/>
  <c r="S564" i="1"/>
  <c r="O564" i="1"/>
  <c r="P564" i="1" s="1"/>
  <c r="S563" i="1"/>
  <c r="O563" i="1"/>
  <c r="P563" i="1" s="1"/>
  <c r="S562" i="1"/>
  <c r="O562" i="1"/>
  <c r="P562" i="1" s="1"/>
  <c r="S561" i="1"/>
  <c r="O561" i="1"/>
  <c r="T561" i="1" s="1"/>
  <c r="S560" i="1"/>
  <c r="O560" i="1"/>
  <c r="T560" i="1" s="1"/>
  <c r="S559" i="1"/>
  <c r="O559" i="1"/>
  <c r="P559" i="1" s="1"/>
  <c r="S558" i="1"/>
  <c r="O558" i="1"/>
  <c r="T558" i="1" s="1"/>
  <c r="S557" i="1"/>
  <c r="O557" i="1"/>
  <c r="P557" i="1" s="1"/>
  <c r="S556" i="1"/>
  <c r="O556" i="1"/>
  <c r="P556" i="1" s="1"/>
  <c r="S555" i="1"/>
  <c r="O555" i="1"/>
  <c r="P555" i="1" s="1"/>
  <c r="S554" i="1"/>
  <c r="O554" i="1"/>
  <c r="P554" i="1" s="1"/>
  <c r="S553" i="1"/>
  <c r="O553" i="1"/>
  <c r="T553" i="1" s="1"/>
  <c r="S552" i="1"/>
  <c r="O552" i="1"/>
  <c r="T552" i="1" s="1"/>
  <c r="S551" i="1"/>
  <c r="O551" i="1"/>
  <c r="P551" i="1" s="1"/>
  <c r="S550" i="1"/>
  <c r="O550" i="1"/>
  <c r="T550" i="1" s="1"/>
  <c r="S549" i="1"/>
  <c r="O549" i="1"/>
  <c r="P549" i="1" s="1"/>
  <c r="S548" i="1"/>
  <c r="O548" i="1"/>
  <c r="P548" i="1" s="1"/>
  <c r="S547" i="1"/>
  <c r="O547" i="1"/>
  <c r="P547" i="1" s="1"/>
  <c r="S546" i="1"/>
  <c r="O546" i="1"/>
  <c r="P546" i="1" s="1"/>
  <c r="S545" i="1"/>
  <c r="O545" i="1"/>
  <c r="T545" i="1" s="1"/>
  <c r="S544" i="1"/>
  <c r="O544" i="1"/>
  <c r="T544" i="1" s="1"/>
  <c r="S543" i="1"/>
  <c r="O543" i="1"/>
  <c r="P543" i="1" s="1"/>
  <c r="S542" i="1"/>
  <c r="O542" i="1"/>
  <c r="T542" i="1" s="1"/>
  <c r="S541" i="1"/>
  <c r="O541" i="1"/>
  <c r="P541" i="1" s="1"/>
  <c r="S540" i="1"/>
  <c r="O540" i="1"/>
  <c r="P540" i="1" s="1"/>
  <c r="S539" i="1"/>
  <c r="O539" i="1"/>
  <c r="P539" i="1" s="1"/>
  <c r="S538" i="1"/>
  <c r="O538" i="1"/>
  <c r="T538" i="1" s="1"/>
  <c r="S537" i="1"/>
  <c r="O537" i="1"/>
  <c r="T537" i="1" s="1"/>
  <c r="S536" i="1"/>
  <c r="O536" i="1"/>
  <c r="P536" i="1" s="1"/>
  <c r="S535" i="1"/>
  <c r="O535" i="1"/>
  <c r="T535" i="1" s="1"/>
  <c r="S534" i="1"/>
  <c r="O534" i="1"/>
  <c r="P534" i="1" s="1"/>
  <c r="S533" i="1"/>
  <c r="O533" i="1"/>
  <c r="P533" i="1" s="1"/>
  <c r="S532" i="1"/>
  <c r="O532" i="1"/>
  <c r="P532" i="1" s="1"/>
  <c r="S531" i="1"/>
  <c r="O531" i="1"/>
  <c r="P531" i="1" s="1"/>
  <c r="S530" i="1"/>
  <c r="O530" i="1"/>
  <c r="T530" i="1" s="1"/>
  <c r="S529" i="1"/>
  <c r="O529" i="1"/>
  <c r="T529" i="1" s="1"/>
  <c r="S528" i="1"/>
  <c r="O528" i="1"/>
  <c r="P528" i="1" s="1"/>
  <c r="S527" i="1"/>
  <c r="O527" i="1"/>
  <c r="T527" i="1" s="1"/>
  <c r="S526" i="1"/>
  <c r="O526" i="1"/>
  <c r="P526" i="1" s="1"/>
  <c r="S525" i="1"/>
  <c r="O525" i="1"/>
  <c r="P525" i="1" s="1"/>
  <c r="S524" i="1"/>
  <c r="O524" i="1"/>
  <c r="P524" i="1" s="1"/>
  <c r="S523" i="1"/>
  <c r="O523" i="1"/>
  <c r="P523" i="1" s="1"/>
  <c r="S522" i="1"/>
  <c r="O522" i="1"/>
  <c r="T522" i="1" s="1"/>
  <c r="S521" i="1"/>
  <c r="O521" i="1"/>
  <c r="T521" i="1" s="1"/>
  <c r="S520" i="1"/>
  <c r="O520" i="1"/>
  <c r="P520" i="1" s="1"/>
  <c r="S519" i="1"/>
  <c r="O519" i="1"/>
  <c r="T519" i="1" s="1"/>
  <c r="S518" i="1"/>
  <c r="O518" i="1"/>
  <c r="P518" i="1" s="1"/>
  <c r="S517" i="1"/>
  <c r="O517" i="1"/>
  <c r="P517" i="1" s="1"/>
  <c r="S516" i="1"/>
  <c r="O516" i="1"/>
  <c r="P516" i="1" s="1"/>
  <c r="S515" i="1"/>
  <c r="O515" i="1"/>
  <c r="P515" i="1" s="1"/>
  <c r="S514" i="1"/>
  <c r="O514" i="1"/>
  <c r="T514" i="1" s="1"/>
  <c r="S513" i="1"/>
  <c r="O513" i="1"/>
  <c r="T513" i="1" s="1"/>
  <c r="S512" i="1"/>
  <c r="O512" i="1"/>
  <c r="P512" i="1" s="1"/>
  <c r="S511" i="1"/>
  <c r="O511" i="1"/>
  <c r="T511" i="1" s="1"/>
  <c r="S510" i="1"/>
  <c r="O510" i="1"/>
  <c r="P510" i="1" s="1"/>
  <c r="S509" i="1"/>
  <c r="O509" i="1"/>
  <c r="P509" i="1" s="1"/>
  <c r="S508" i="1"/>
  <c r="O508" i="1"/>
  <c r="P508" i="1" s="1"/>
  <c r="S507" i="1"/>
  <c r="O507" i="1"/>
  <c r="P507" i="1" s="1"/>
  <c r="S506" i="1"/>
  <c r="O506" i="1"/>
  <c r="T506" i="1" s="1"/>
  <c r="S505" i="1"/>
  <c r="O505" i="1"/>
  <c r="T505" i="1" s="1"/>
  <c r="S504" i="1"/>
  <c r="O504" i="1"/>
  <c r="P504" i="1" s="1"/>
  <c r="S503" i="1"/>
  <c r="O503" i="1"/>
  <c r="T503" i="1" s="1"/>
  <c r="S502" i="1"/>
  <c r="O502" i="1"/>
  <c r="P502" i="1" s="1"/>
  <c r="S501" i="1"/>
  <c r="O501" i="1"/>
  <c r="P501" i="1" s="1"/>
  <c r="S500" i="1"/>
  <c r="O500" i="1"/>
  <c r="P500" i="1" s="1"/>
  <c r="S499" i="1"/>
  <c r="O499" i="1"/>
  <c r="P499" i="1" s="1"/>
  <c r="S498" i="1"/>
  <c r="O498" i="1"/>
  <c r="T498" i="1" s="1"/>
  <c r="S497" i="1"/>
  <c r="O497" i="1"/>
  <c r="T497" i="1" s="1"/>
  <c r="S496" i="1"/>
  <c r="O496" i="1"/>
  <c r="P496" i="1" s="1"/>
  <c r="S495" i="1"/>
  <c r="O495" i="1"/>
  <c r="T495" i="1" s="1"/>
  <c r="S494" i="1"/>
  <c r="O494" i="1"/>
  <c r="P494" i="1" s="1"/>
  <c r="S493" i="1"/>
  <c r="O493" i="1"/>
  <c r="P493" i="1" s="1"/>
  <c r="S492" i="1"/>
  <c r="O492" i="1"/>
  <c r="P492" i="1" s="1"/>
  <c r="S491" i="1"/>
  <c r="O491" i="1"/>
  <c r="P491" i="1" s="1"/>
  <c r="T491" i="1" s="1"/>
  <c r="S490" i="1"/>
  <c r="O490" i="1"/>
  <c r="T490" i="1" s="1"/>
  <c r="S489" i="1"/>
  <c r="O489" i="1"/>
  <c r="T489" i="1" s="1"/>
  <c r="S488" i="1"/>
  <c r="O488" i="1"/>
  <c r="P488" i="1" s="1"/>
  <c r="S487" i="1"/>
  <c r="O487" i="1"/>
  <c r="T487" i="1" s="1"/>
  <c r="S486" i="1"/>
  <c r="O486" i="1"/>
  <c r="P486" i="1" s="1"/>
  <c r="S485" i="1"/>
  <c r="O485" i="1"/>
  <c r="P485" i="1" s="1"/>
  <c r="S484" i="1"/>
  <c r="O484" i="1"/>
  <c r="P484" i="1" s="1"/>
  <c r="O483" i="1"/>
  <c r="P483" i="1" s="1"/>
  <c r="Q483" i="1" s="1"/>
  <c r="S483" i="1" s="1"/>
  <c r="S482" i="1"/>
  <c r="O482" i="1"/>
  <c r="T482" i="1" s="1"/>
  <c r="S481" i="1"/>
  <c r="O481" i="1"/>
  <c r="T481" i="1" s="1"/>
  <c r="S480" i="1"/>
  <c r="O480" i="1"/>
  <c r="P480" i="1" s="1"/>
  <c r="S479" i="1"/>
  <c r="O479" i="1"/>
  <c r="T479" i="1" s="1"/>
  <c r="S478" i="1"/>
  <c r="O478" i="1"/>
  <c r="P478" i="1" s="1"/>
  <c r="S477" i="1"/>
  <c r="O477" i="1"/>
  <c r="P477" i="1" s="1"/>
  <c r="S476" i="1"/>
  <c r="O476" i="1"/>
  <c r="P476" i="1" s="1"/>
  <c r="S475" i="1"/>
  <c r="O475" i="1"/>
  <c r="P475" i="1" s="1"/>
  <c r="T475" i="1" s="1"/>
  <c r="S474" i="1"/>
  <c r="O474" i="1"/>
  <c r="P474" i="1" s="1"/>
  <c r="S473" i="1"/>
  <c r="O473" i="1"/>
  <c r="T473" i="1" s="1"/>
  <c r="S472" i="1"/>
  <c r="O472" i="1"/>
  <c r="T472" i="1" s="1"/>
  <c r="S471" i="1"/>
  <c r="O471" i="1"/>
  <c r="P471" i="1" s="1"/>
  <c r="S470" i="1"/>
  <c r="O470" i="1"/>
  <c r="T470" i="1" s="1"/>
  <c r="S469" i="1"/>
  <c r="O469" i="1"/>
  <c r="P469" i="1" s="1"/>
  <c r="S468" i="1"/>
  <c r="O468" i="1"/>
  <c r="P468" i="1" s="1"/>
  <c r="S467" i="1"/>
  <c r="O467" i="1"/>
  <c r="T467" i="1" s="1"/>
  <c r="S466" i="1"/>
  <c r="O466" i="1"/>
  <c r="T466" i="1" s="1"/>
  <c r="S465" i="1"/>
  <c r="O465" i="1"/>
  <c r="P465" i="1" s="1"/>
  <c r="S464" i="1"/>
  <c r="O464" i="1"/>
  <c r="T464" i="1" s="1"/>
  <c r="S463" i="1"/>
  <c r="O463" i="1"/>
  <c r="P463" i="1" s="1"/>
  <c r="S462" i="1"/>
  <c r="O462" i="1"/>
  <c r="P462" i="1" s="1"/>
  <c r="S461" i="1"/>
  <c r="O461" i="1"/>
  <c r="T461" i="1" s="1"/>
  <c r="S460" i="1"/>
  <c r="O460" i="1"/>
  <c r="T460" i="1" s="1"/>
  <c r="S459" i="1"/>
  <c r="O459" i="1"/>
  <c r="P459" i="1" s="1"/>
  <c r="S458" i="1"/>
  <c r="O458" i="1"/>
  <c r="T458" i="1" s="1"/>
  <c r="S457" i="1"/>
  <c r="O457" i="1"/>
  <c r="P457" i="1" s="1"/>
  <c r="S456" i="1"/>
  <c r="O456" i="1"/>
  <c r="P456" i="1" s="1"/>
  <c r="O455" i="1"/>
  <c r="P455" i="1" s="1"/>
  <c r="Q455" i="1" s="1"/>
  <c r="S455" i="1" s="1"/>
  <c r="S454" i="1"/>
  <c r="O454" i="1"/>
  <c r="T454" i="1" s="1"/>
  <c r="S453" i="1"/>
  <c r="O453" i="1"/>
  <c r="T453" i="1" s="1"/>
  <c r="S452" i="1"/>
  <c r="O452" i="1"/>
  <c r="P452" i="1" s="1"/>
  <c r="S451" i="1"/>
  <c r="O451" i="1"/>
  <c r="T451" i="1" s="1"/>
  <c r="S450" i="1"/>
  <c r="O450" i="1"/>
  <c r="P450" i="1" s="1"/>
  <c r="S449" i="1"/>
  <c r="O449" i="1"/>
  <c r="P449" i="1" s="1"/>
  <c r="S448" i="1"/>
  <c r="O448" i="1"/>
  <c r="P448" i="1" s="1"/>
  <c r="S447" i="1"/>
  <c r="O447" i="1"/>
  <c r="P447" i="1" s="1"/>
  <c r="S446" i="1"/>
  <c r="O446" i="1"/>
  <c r="T446" i="1" s="1"/>
  <c r="S445" i="1"/>
  <c r="O445" i="1"/>
  <c r="T445" i="1" s="1"/>
  <c r="S444" i="1"/>
  <c r="O444" i="1"/>
  <c r="P444" i="1" s="1"/>
  <c r="O443" i="1"/>
  <c r="P443" i="1" s="1"/>
  <c r="Q443" i="1" s="1"/>
  <c r="S443" i="1" s="1"/>
  <c r="S442" i="1"/>
  <c r="S441" i="1"/>
  <c r="S440" i="1"/>
  <c r="S439" i="1"/>
  <c r="S438" i="1"/>
  <c r="S437" i="1"/>
  <c r="S436" i="1"/>
  <c r="S435" i="1"/>
  <c r="T434" i="1"/>
  <c r="S434" i="1"/>
  <c r="S433" i="1"/>
  <c r="O433" i="1"/>
  <c r="T433" i="1" s="1"/>
  <c r="S432" i="1"/>
  <c r="O432" i="1"/>
  <c r="T432" i="1" s="1"/>
  <c r="S431" i="1"/>
  <c r="O431" i="1"/>
  <c r="T431" i="1" s="1"/>
  <c r="O430" i="1"/>
  <c r="P430" i="1" s="1"/>
  <c r="O429" i="1"/>
  <c r="R429" i="1" s="1"/>
  <c r="S429" i="1" s="1"/>
  <c r="O428" i="1"/>
  <c r="R428" i="1" s="1"/>
  <c r="S428" i="1" s="1"/>
  <c r="O427" i="1"/>
  <c r="P427" i="1" s="1"/>
  <c r="O426" i="1"/>
  <c r="R426" i="1" s="1"/>
  <c r="S426" i="1" s="1"/>
  <c r="O425" i="1"/>
  <c r="R425" i="1" s="1"/>
  <c r="S425" i="1" s="1"/>
  <c r="S424" i="1"/>
  <c r="O424" i="1"/>
  <c r="T424" i="1" s="1"/>
  <c r="S423" i="1"/>
  <c r="O423" i="1"/>
  <c r="T423" i="1" s="1"/>
  <c r="S422" i="1"/>
  <c r="O422" i="1"/>
  <c r="P422" i="1" s="1"/>
  <c r="Q421" i="1"/>
  <c r="S421" i="1" s="1"/>
  <c r="O421" i="1"/>
  <c r="Q420" i="1"/>
  <c r="S420" i="1" s="1"/>
  <c r="O420" i="1"/>
  <c r="S419" i="1"/>
  <c r="O419" i="1"/>
  <c r="T419" i="1" s="1"/>
  <c r="S418" i="1"/>
  <c r="O418" i="1"/>
  <c r="P418" i="1" s="1"/>
  <c r="O417" i="1"/>
  <c r="P417" i="1" s="1"/>
  <c r="Q417" i="1" s="1"/>
  <c r="S417" i="1" s="1"/>
  <c r="P416" i="1"/>
  <c r="Q416" i="1" s="1"/>
  <c r="S416" i="1" s="1"/>
  <c r="O416" i="1"/>
  <c r="S415" i="1"/>
  <c r="O415" i="1"/>
  <c r="T415" i="1" s="1"/>
  <c r="S414" i="1"/>
  <c r="O414" i="1"/>
  <c r="S413" i="1"/>
  <c r="O413" i="1"/>
  <c r="T413" i="1" s="1"/>
  <c r="O412" i="1"/>
  <c r="P412" i="1" s="1"/>
  <c r="Q412" i="1" s="1"/>
  <c r="S412" i="1" s="1"/>
  <c r="S411" i="1"/>
  <c r="P411" i="1"/>
  <c r="Q384" i="1" s="1"/>
  <c r="S384" i="1" s="1"/>
  <c r="O411" i="1"/>
  <c r="S410" i="1"/>
  <c r="O410" i="1"/>
  <c r="S409" i="1"/>
  <c r="O409" i="1"/>
  <c r="S408" i="1"/>
  <c r="O408" i="1"/>
  <c r="S407" i="1"/>
  <c r="O407" i="1"/>
  <c r="S406" i="1"/>
  <c r="O406" i="1"/>
  <c r="P406" i="1" s="1"/>
  <c r="S405" i="1"/>
  <c r="O405" i="1"/>
  <c r="P405" i="1" s="1"/>
  <c r="Q378" i="1" s="1"/>
  <c r="S378" i="1" s="1"/>
  <c r="S404" i="1"/>
  <c r="O404" i="1"/>
  <c r="P404" i="1" s="1"/>
  <c r="S403" i="1"/>
  <c r="O403" i="1"/>
  <c r="T403" i="1" s="1"/>
  <c r="S402" i="1"/>
  <c r="O402" i="1"/>
  <c r="P402" i="1" s="1"/>
  <c r="S401" i="1"/>
  <c r="O401" i="1"/>
  <c r="S400" i="1"/>
  <c r="O400" i="1"/>
  <c r="S399" i="1"/>
  <c r="O399" i="1"/>
  <c r="S398" i="1"/>
  <c r="O398" i="1"/>
  <c r="S397" i="1"/>
  <c r="O397" i="1"/>
  <c r="P397" i="1" s="1"/>
  <c r="S396" i="1"/>
  <c r="O396" i="1"/>
  <c r="P396" i="1" s="1"/>
  <c r="S395" i="1"/>
  <c r="O395" i="1"/>
  <c r="T395" i="1" s="1"/>
  <c r="S394" i="1"/>
  <c r="O394" i="1"/>
  <c r="S393" i="1"/>
  <c r="O393" i="1"/>
  <c r="T393" i="1" s="1"/>
  <c r="S392" i="1"/>
  <c r="O392" i="1"/>
  <c r="P391" i="1"/>
  <c r="Q391" i="1" s="1"/>
  <c r="S391" i="1" s="1"/>
  <c r="O391" i="1"/>
  <c r="Q390" i="1"/>
  <c r="S390" i="1" s="1"/>
  <c r="O390" i="1"/>
  <c r="P389" i="1"/>
  <c r="Q389" i="1" s="1"/>
  <c r="S389" i="1" s="1"/>
  <c r="O389" i="1"/>
  <c r="P388" i="1"/>
  <c r="Q388" i="1" s="1"/>
  <c r="S388" i="1" s="1"/>
  <c r="O388" i="1"/>
  <c r="O387" i="1"/>
  <c r="P387" i="1" s="1"/>
  <c r="R387" i="1" s="1"/>
  <c r="S387" i="1" s="1"/>
  <c r="S386" i="1"/>
  <c r="O386" i="1"/>
  <c r="T386" i="1" s="1"/>
  <c r="P385" i="1"/>
  <c r="Q385" i="1" s="1"/>
  <c r="S385" i="1" s="1"/>
  <c r="O385" i="1"/>
  <c r="O384" i="1"/>
  <c r="S383" i="1"/>
  <c r="O383" i="1"/>
  <c r="T383" i="1" s="1"/>
  <c r="O382" i="1"/>
  <c r="P382" i="1" s="1"/>
  <c r="Q382" i="1" s="1"/>
  <c r="S382" i="1" s="1"/>
  <c r="Q381" i="1"/>
  <c r="S381" i="1" s="1"/>
  <c r="O381" i="1"/>
  <c r="S380" i="1"/>
  <c r="O380" i="1"/>
  <c r="O379" i="1"/>
  <c r="P379" i="1" s="1"/>
  <c r="Q379" i="1" s="1"/>
  <c r="S379" i="1" s="1"/>
  <c r="O378" i="1"/>
  <c r="S377" i="1"/>
  <c r="O377" i="1"/>
  <c r="P377" i="1" s="1"/>
  <c r="S376" i="1"/>
  <c r="O376" i="1"/>
  <c r="T376" i="1" s="1"/>
  <c r="Q375" i="1"/>
  <c r="S375" i="1" s="1"/>
  <c r="P375" i="1"/>
  <c r="O375" i="1"/>
  <c r="S374" i="1"/>
  <c r="O374" i="1"/>
  <c r="T374" i="1" s="1"/>
  <c r="P373" i="1"/>
  <c r="Q373" i="1" s="1"/>
  <c r="S373" i="1" s="1"/>
  <c r="O373" i="1"/>
  <c r="Q372" i="1"/>
  <c r="S372" i="1" s="1"/>
  <c r="O372" i="1"/>
  <c r="Q371" i="1"/>
  <c r="S371" i="1" s="1"/>
  <c r="O371" i="1"/>
  <c r="O370" i="1"/>
  <c r="P370" i="1" s="1"/>
  <c r="Q370" i="1" s="1"/>
  <c r="S370" i="1" s="1"/>
  <c r="S369" i="1"/>
  <c r="O369" i="1"/>
  <c r="P369" i="1" s="1"/>
  <c r="S368" i="1"/>
  <c r="O368" i="1"/>
  <c r="T368" i="1" s="1"/>
  <c r="Q367" i="1"/>
  <c r="S367" i="1" s="1"/>
  <c r="O367" i="1"/>
  <c r="S366" i="1"/>
  <c r="O366" i="1"/>
  <c r="T366" i="1" s="1"/>
  <c r="Q365" i="1"/>
  <c r="S365" i="1" s="1"/>
  <c r="O365" i="1"/>
  <c r="Q364" i="1"/>
  <c r="S364" i="1" s="1"/>
  <c r="O364" i="1"/>
  <c r="S363" i="1"/>
  <c r="O363" i="1"/>
  <c r="O362" i="1"/>
  <c r="P362" i="1" s="1"/>
  <c r="Q362" i="1" s="1"/>
  <c r="S362" i="1" s="1"/>
  <c r="S361" i="1"/>
  <c r="O361" i="1"/>
  <c r="S360" i="1"/>
  <c r="O360" i="1"/>
  <c r="T360" i="1" s="1"/>
  <c r="P359" i="1"/>
  <c r="Q359" i="1" s="1"/>
  <c r="S359" i="1" s="1"/>
  <c r="O359" i="1"/>
  <c r="S358" i="1"/>
  <c r="O358" i="1"/>
  <c r="T358" i="1" s="1"/>
  <c r="S357" i="1"/>
  <c r="O357" i="1"/>
  <c r="T357" i="1" s="1"/>
  <c r="S356" i="1"/>
  <c r="O356" i="1"/>
  <c r="P356" i="1" s="1"/>
  <c r="O355" i="1"/>
  <c r="P355" i="1" s="1"/>
  <c r="Q355" i="1" s="1"/>
  <c r="S355" i="1" s="1"/>
  <c r="Q354" i="1"/>
  <c r="S354" i="1" s="1"/>
  <c r="O354" i="1"/>
  <c r="S353" i="1"/>
  <c r="O353" i="1"/>
  <c r="Q352" i="1"/>
  <c r="S352" i="1" s="1"/>
  <c r="S351" i="1"/>
  <c r="O351" i="1"/>
  <c r="T351" i="1" s="1"/>
  <c r="S350" i="1"/>
  <c r="O350" i="1"/>
  <c r="S349" i="1"/>
  <c r="O349" i="1"/>
  <c r="T349" i="1" s="1"/>
  <c r="Q348" i="1"/>
  <c r="S348" i="1" s="1"/>
  <c r="O348" i="1"/>
  <c r="Q347" i="1"/>
  <c r="S347" i="1" s="1"/>
  <c r="S346" i="1"/>
  <c r="S345" i="1"/>
  <c r="S344" i="1"/>
  <c r="S343" i="1"/>
  <c r="P343" i="1"/>
  <c r="O342" i="1"/>
  <c r="P342" i="1" s="1"/>
  <c r="Q342" i="1" s="1"/>
  <c r="S342" i="1" s="1"/>
  <c r="O341" i="1"/>
  <c r="P341" i="1" s="1"/>
  <c r="Q341" i="1" s="1"/>
  <c r="S341" i="1" s="1"/>
  <c r="O340" i="1"/>
  <c r="P340" i="1" s="1"/>
  <c r="Q340" i="1" s="1"/>
  <c r="S340" i="1" s="1"/>
  <c r="O339" i="1"/>
  <c r="P339" i="1" s="1"/>
  <c r="Q339" i="1" s="1"/>
  <c r="S339" i="1" s="1"/>
  <c r="Q338" i="1"/>
  <c r="S338" i="1" s="1"/>
  <c r="O338" i="1"/>
  <c r="T338" i="1" s="1"/>
  <c r="O337" i="1"/>
  <c r="P337" i="1" s="1"/>
  <c r="Q337" i="1" s="1"/>
  <c r="S337" i="1" s="1"/>
  <c r="O336" i="1"/>
  <c r="P336" i="1" s="1"/>
  <c r="Q336" i="1" s="1"/>
  <c r="S336" i="1" s="1"/>
  <c r="Q335" i="1"/>
  <c r="S335" i="1" s="1"/>
  <c r="O335" i="1"/>
  <c r="T335" i="1" s="1"/>
  <c r="S334" i="1"/>
  <c r="O334" i="1"/>
  <c r="P334" i="1" s="1"/>
  <c r="S333" i="1"/>
  <c r="O333" i="1"/>
  <c r="P333" i="1" s="1"/>
  <c r="S332" i="1"/>
  <c r="O332" i="1"/>
  <c r="P332" i="1" s="1"/>
  <c r="S331" i="1"/>
  <c r="O331" i="1"/>
  <c r="P331" i="1" s="1"/>
  <c r="S330" i="1"/>
  <c r="O330" i="1"/>
  <c r="P330" i="1" s="1"/>
  <c r="O329" i="1"/>
  <c r="Q328" i="1"/>
  <c r="S328" i="1" s="1"/>
  <c r="O328" i="1"/>
  <c r="T328" i="1" s="1"/>
  <c r="Q327" i="1"/>
  <c r="S327" i="1" s="1"/>
  <c r="O327" i="1"/>
  <c r="T327" i="1" s="1"/>
  <c r="S326" i="1"/>
  <c r="O326" i="1"/>
  <c r="P326" i="1" s="1"/>
  <c r="Q325" i="1"/>
  <c r="S325" i="1" s="1"/>
  <c r="O325" i="1"/>
  <c r="T325" i="1" s="1"/>
  <c r="S324" i="1"/>
  <c r="O324" i="1"/>
  <c r="P324" i="1" s="1"/>
  <c r="S323" i="1"/>
  <c r="O323" i="1"/>
  <c r="P323" i="1" s="1"/>
  <c r="S322" i="1"/>
  <c r="O322" i="1"/>
  <c r="P322" i="1" s="1"/>
  <c r="S321" i="1"/>
  <c r="O321" i="1"/>
  <c r="P321" i="1" s="1"/>
  <c r="S320" i="1"/>
  <c r="O320" i="1"/>
  <c r="P320" i="1" s="1"/>
  <c r="O319" i="1"/>
  <c r="T319" i="1" s="1"/>
  <c r="Q318" i="1"/>
  <c r="S318" i="1" s="1"/>
  <c r="O318" i="1"/>
  <c r="T318" i="1" s="1"/>
  <c r="S317" i="1"/>
  <c r="O317" i="1"/>
  <c r="P317" i="1" s="1"/>
  <c r="Q316" i="1"/>
  <c r="S316" i="1" s="1"/>
  <c r="O316" i="1"/>
  <c r="T316" i="1" s="1"/>
  <c r="Q315" i="1"/>
  <c r="S315" i="1" s="1"/>
  <c r="O315" i="1"/>
  <c r="T315" i="1" s="1"/>
  <c r="S314" i="1"/>
  <c r="O314" i="1"/>
  <c r="P314" i="1" s="1"/>
  <c r="Q313" i="1"/>
  <c r="S313" i="1" s="1"/>
  <c r="O313" i="1"/>
  <c r="T313" i="1" s="1"/>
  <c r="S312" i="1"/>
  <c r="O312" i="1"/>
  <c r="P312" i="1" s="1"/>
  <c r="S311" i="1"/>
  <c r="O311" i="1"/>
  <c r="P311" i="1" s="1"/>
  <c r="S310" i="1"/>
  <c r="O310" i="1"/>
  <c r="P310" i="1" s="1"/>
  <c r="S309" i="1"/>
  <c r="O309" i="1"/>
  <c r="P309" i="1" s="1"/>
  <c r="S308" i="1"/>
  <c r="O308" i="1"/>
  <c r="P308" i="1" s="1"/>
  <c r="O307" i="1"/>
  <c r="P307" i="1" s="1"/>
  <c r="Q307" i="1" s="1"/>
  <c r="S307" i="1" s="1"/>
  <c r="Q306" i="1"/>
  <c r="S306" i="1" s="1"/>
  <c r="O306" i="1"/>
  <c r="T306" i="1" s="1"/>
  <c r="S305" i="1"/>
  <c r="O305" i="1"/>
  <c r="P305" i="1" s="1"/>
  <c r="Q304" i="1"/>
  <c r="S304" i="1" s="1"/>
  <c r="O304" i="1"/>
  <c r="T304" i="1" s="1"/>
  <c r="Q303" i="1"/>
  <c r="S303" i="1" s="1"/>
  <c r="O303" i="1"/>
  <c r="T303" i="1" s="1"/>
  <c r="S302" i="1"/>
  <c r="O302" i="1"/>
  <c r="P302" i="1" s="1"/>
  <c r="Q301" i="1"/>
  <c r="S301" i="1" s="1"/>
  <c r="O301" i="1"/>
  <c r="T301" i="1" s="1"/>
  <c r="Q300" i="1"/>
  <c r="S300" i="1" s="1"/>
  <c r="O300" i="1"/>
  <c r="T300" i="1" s="1"/>
  <c r="S299" i="1"/>
  <c r="O299" i="1"/>
  <c r="P299" i="1" s="1"/>
  <c r="S298" i="1"/>
  <c r="O298" i="1"/>
  <c r="P298" i="1" s="1"/>
  <c r="S297" i="1"/>
  <c r="O297" i="1"/>
  <c r="P297" i="1" s="1"/>
  <c r="S296" i="1"/>
  <c r="O296" i="1"/>
  <c r="P296" i="1" s="1"/>
  <c r="S295" i="1"/>
  <c r="O295" i="1"/>
  <c r="P295" i="1" s="1"/>
  <c r="Q294" i="1"/>
  <c r="S294" i="1" s="1"/>
  <c r="O294" i="1"/>
  <c r="T294" i="1" s="1"/>
  <c r="Q293" i="1"/>
  <c r="S293" i="1" s="1"/>
  <c r="O293" i="1"/>
  <c r="T293" i="1" s="1"/>
  <c r="O292" i="1"/>
  <c r="T292" i="1" s="1"/>
  <c r="Q291" i="1"/>
  <c r="S291" i="1" s="1"/>
  <c r="O291" i="1"/>
  <c r="T291" i="1" s="1"/>
  <c r="Q290" i="1"/>
  <c r="S290" i="1" s="1"/>
  <c r="O290" i="1"/>
  <c r="T290" i="1" s="1"/>
  <c r="S289" i="1"/>
  <c r="O289" i="1"/>
  <c r="P289" i="1" s="1"/>
  <c r="Q288" i="1"/>
  <c r="S288" i="1" s="1"/>
  <c r="O288" i="1"/>
  <c r="T288" i="1" s="1"/>
  <c r="Q287" i="1"/>
  <c r="S287" i="1" s="1"/>
  <c r="O287" i="1"/>
  <c r="T287" i="1" s="1"/>
  <c r="S286" i="1"/>
  <c r="O286" i="1"/>
  <c r="P286" i="1" s="1"/>
  <c r="Q285" i="1"/>
  <c r="S285" i="1" s="1"/>
  <c r="O285" i="1"/>
  <c r="T285" i="1" s="1"/>
  <c r="S284" i="1"/>
  <c r="O284" i="1"/>
  <c r="P284" i="1" s="1"/>
  <c r="S283" i="1"/>
  <c r="O283" i="1"/>
  <c r="P283" i="1" s="1"/>
  <c r="S282" i="1"/>
  <c r="O282" i="1"/>
  <c r="P282" i="1" s="1"/>
  <c r="S281" i="1"/>
  <c r="O281" i="1"/>
  <c r="P281" i="1" s="1"/>
  <c r="S280" i="1"/>
  <c r="O280" i="1"/>
  <c r="P280" i="1" s="1"/>
  <c r="O279" i="1"/>
  <c r="T279" i="1" s="1"/>
  <c r="Q278" i="1"/>
  <c r="S278" i="1" s="1"/>
  <c r="O278" i="1"/>
  <c r="T278" i="1" s="1"/>
  <c r="S277" i="1"/>
  <c r="O277" i="1"/>
  <c r="P277" i="1" s="1"/>
  <c r="Q276" i="1"/>
  <c r="S276" i="1" s="1"/>
  <c r="O276" i="1"/>
  <c r="T276" i="1" s="1"/>
  <c r="Q275" i="1"/>
  <c r="S275" i="1" s="1"/>
  <c r="O275" i="1"/>
  <c r="T275" i="1" s="1"/>
  <c r="S274" i="1"/>
  <c r="O274" i="1"/>
  <c r="P274" i="1" s="1"/>
  <c r="Q273" i="1"/>
  <c r="S273" i="1" s="1"/>
  <c r="O273" i="1"/>
  <c r="T273" i="1" s="1"/>
  <c r="S272" i="1"/>
  <c r="O272" i="1"/>
  <c r="P272" i="1" s="1"/>
  <c r="S271" i="1"/>
  <c r="O271" i="1"/>
  <c r="P271" i="1" s="1"/>
  <c r="S270" i="1"/>
  <c r="O270" i="1"/>
  <c r="P270" i="1" s="1"/>
  <c r="S269" i="1"/>
  <c r="O269" i="1"/>
  <c r="P269" i="1" s="1"/>
  <c r="Q268" i="1"/>
  <c r="S268" i="1" s="1"/>
  <c r="O268" i="1"/>
  <c r="T268" i="1" s="1"/>
  <c r="Q267" i="1"/>
  <c r="S267" i="1" s="1"/>
  <c r="O267" i="1"/>
  <c r="T267" i="1" s="1"/>
  <c r="S266" i="1"/>
  <c r="O266" i="1"/>
  <c r="P266" i="1" s="1"/>
  <c r="Q265" i="1"/>
  <c r="S265" i="1" s="1"/>
  <c r="O265" i="1"/>
  <c r="T265" i="1" s="1"/>
  <c r="Q264" i="1"/>
  <c r="S264" i="1" s="1"/>
  <c r="O264" i="1"/>
  <c r="T264" i="1" s="1"/>
  <c r="S263" i="1"/>
  <c r="O263" i="1"/>
  <c r="P263" i="1" s="1"/>
  <c r="Q262" i="1"/>
  <c r="S262" i="1" s="1"/>
  <c r="O262" i="1"/>
  <c r="T262" i="1" s="1"/>
  <c r="S261" i="1"/>
  <c r="O261" i="1"/>
  <c r="P261" i="1" s="1"/>
  <c r="S260" i="1"/>
  <c r="O260" i="1"/>
  <c r="P260" i="1" s="1"/>
  <c r="S259" i="1"/>
  <c r="O259" i="1"/>
  <c r="P259" i="1" s="1"/>
  <c r="S258" i="1"/>
  <c r="O258" i="1"/>
  <c r="P258" i="1" s="1"/>
  <c r="S257" i="1"/>
  <c r="O257" i="1"/>
  <c r="P257" i="1" s="1"/>
  <c r="Q256" i="1"/>
  <c r="S256" i="1" s="1"/>
  <c r="O256" i="1"/>
  <c r="T256" i="1" s="1"/>
  <c r="O255" i="1"/>
  <c r="T255" i="1" s="1"/>
  <c r="Q254" i="1"/>
  <c r="S254" i="1" s="1"/>
  <c r="O254" i="1"/>
  <c r="T254" i="1" s="1"/>
  <c r="Q253" i="1"/>
  <c r="S253" i="1" s="1"/>
  <c r="O253" i="1"/>
  <c r="T253" i="1" s="1"/>
  <c r="S252" i="1"/>
  <c r="O252" i="1"/>
  <c r="P252" i="1" s="1"/>
  <c r="Q251" i="1"/>
  <c r="S251" i="1" s="1"/>
  <c r="O251" i="1"/>
  <c r="T251" i="1" s="1"/>
  <c r="Q250" i="1"/>
  <c r="S250" i="1" s="1"/>
  <c r="O250" i="1"/>
  <c r="T250" i="1" s="1"/>
  <c r="S249" i="1"/>
  <c r="O249" i="1"/>
  <c r="P249" i="1" s="1"/>
  <c r="Q248" i="1"/>
  <c r="S248" i="1" s="1"/>
  <c r="O248" i="1"/>
  <c r="T248" i="1" s="1"/>
  <c r="S247" i="1"/>
  <c r="O247" i="1"/>
  <c r="P247" i="1" s="1"/>
  <c r="S246" i="1"/>
  <c r="O246" i="1"/>
  <c r="P246" i="1" s="1"/>
  <c r="S245" i="1"/>
  <c r="O245" i="1"/>
  <c r="P245" i="1" s="1"/>
  <c r="S244" i="1"/>
  <c r="O244" i="1"/>
  <c r="P244" i="1" s="1"/>
  <c r="O243" i="1"/>
  <c r="P243" i="1" s="1"/>
  <c r="Q243" i="1" s="1"/>
  <c r="S243" i="1" s="1"/>
  <c r="O242" i="1"/>
  <c r="T242" i="1" s="1"/>
  <c r="S241" i="1"/>
  <c r="O241" i="1"/>
  <c r="P241" i="1" s="1"/>
  <c r="Q240" i="1"/>
  <c r="S240" i="1" s="1"/>
  <c r="O240" i="1"/>
  <c r="T240" i="1" s="1"/>
  <c r="Q239" i="1"/>
  <c r="S239" i="1" s="1"/>
  <c r="O239" i="1"/>
  <c r="T239" i="1" s="1"/>
  <c r="S238" i="1"/>
  <c r="O238" i="1"/>
  <c r="P238" i="1" s="1"/>
  <c r="Q237" i="1"/>
  <c r="S237" i="1" s="1"/>
  <c r="O237" i="1"/>
  <c r="T237" i="1" s="1"/>
  <c r="S236" i="1"/>
  <c r="O236" i="1"/>
  <c r="P236" i="1" s="1"/>
  <c r="S235" i="1"/>
  <c r="O235" i="1"/>
  <c r="P235" i="1" s="1"/>
  <c r="S234" i="1"/>
  <c r="O234" i="1"/>
  <c r="P234" i="1" s="1"/>
  <c r="S233" i="1"/>
  <c r="O233" i="1"/>
  <c r="P233" i="1" s="1"/>
  <c r="S232" i="1"/>
  <c r="O232" i="1"/>
  <c r="P232" i="1" s="1"/>
  <c r="Q231" i="1"/>
  <c r="S231" i="1" s="1"/>
  <c r="O231" i="1"/>
  <c r="T231" i="1" s="1"/>
  <c r="O230" i="1"/>
  <c r="P230" i="1" s="1"/>
  <c r="Q230" i="1" s="1"/>
  <c r="S230" i="1" s="1"/>
  <c r="Q229" i="1"/>
  <c r="S229" i="1" s="1"/>
  <c r="O229" i="1"/>
  <c r="T229" i="1" s="1"/>
  <c r="Q228" i="1"/>
  <c r="S228" i="1" s="1"/>
  <c r="O228" i="1"/>
  <c r="T228" i="1" s="1"/>
  <c r="S227" i="1"/>
  <c r="O227" i="1"/>
  <c r="P227" i="1" s="1"/>
  <c r="Q226" i="1"/>
  <c r="S226" i="1" s="1"/>
  <c r="O226" i="1"/>
  <c r="T226" i="1" s="1"/>
  <c r="Q225" i="1"/>
  <c r="S225" i="1" s="1"/>
  <c r="O225" i="1"/>
  <c r="T225" i="1" s="1"/>
  <c r="S224" i="1"/>
  <c r="O224" i="1"/>
  <c r="P224" i="1" s="1"/>
  <c r="Q223" i="1"/>
  <c r="S223" i="1" s="1"/>
  <c r="O223" i="1"/>
  <c r="T223" i="1" s="1"/>
  <c r="S222" i="1"/>
  <c r="O222" i="1"/>
  <c r="P222" i="1" s="1"/>
  <c r="S221" i="1"/>
  <c r="O221" i="1"/>
  <c r="P221" i="1" s="1"/>
  <c r="S220" i="1"/>
  <c r="O220" i="1"/>
  <c r="P220" i="1" s="1"/>
  <c r="S219" i="1"/>
  <c r="O219" i="1"/>
  <c r="P219" i="1" s="1"/>
  <c r="S218" i="1"/>
  <c r="O218" i="1"/>
  <c r="P218" i="1" s="1"/>
  <c r="O217" i="1"/>
  <c r="T217" i="1" s="1"/>
  <c r="S216" i="1"/>
  <c r="O216" i="1"/>
  <c r="P216" i="1" s="1"/>
  <c r="Q215" i="1"/>
  <c r="S215" i="1" s="1"/>
  <c r="O215" i="1"/>
  <c r="T215" i="1" s="1"/>
  <c r="Q214" i="1"/>
  <c r="S214" i="1" s="1"/>
  <c r="O214" i="1"/>
  <c r="T214" i="1" s="1"/>
  <c r="S213" i="1"/>
  <c r="O213" i="1"/>
  <c r="P213" i="1" s="1"/>
  <c r="Q212" i="1"/>
  <c r="S212" i="1" s="1"/>
  <c r="O212" i="1"/>
  <c r="T212" i="1" s="1"/>
  <c r="S211" i="1"/>
  <c r="O211" i="1"/>
  <c r="P211" i="1" s="1"/>
  <c r="S210" i="1"/>
  <c r="O210" i="1"/>
  <c r="P210" i="1" s="1"/>
  <c r="S209" i="1"/>
  <c r="O209" i="1"/>
  <c r="P209" i="1" s="1"/>
  <c r="S208" i="1"/>
  <c r="O208" i="1"/>
  <c r="P208" i="1" s="1"/>
  <c r="S207" i="1"/>
  <c r="O207" i="1"/>
  <c r="P207" i="1" s="1"/>
  <c r="Q206" i="1"/>
  <c r="S206" i="1" s="1"/>
  <c r="O206" i="1"/>
  <c r="T206" i="1" s="1"/>
  <c r="S205" i="1"/>
  <c r="O205" i="1"/>
  <c r="P205" i="1" s="1"/>
  <c r="Q204" i="1"/>
  <c r="S204" i="1" s="1"/>
  <c r="O204" i="1"/>
  <c r="T204" i="1" s="1"/>
  <c r="S203" i="1"/>
  <c r="O203" i="1"/>
  <c r="P203" i="1" s="1"/>
  <c r="S202" i="1"/>
  <c r="O202" i="1"/>
  <c r="P202" i="1" s="1"/>
  <c r="S201" i="1"/>
  <c r="O201" i="1"/>
  <c r="P201" i="1" s="1"/>
  <c r="S200" i="1"/>
  <c r="O200" i="1"/>
  <c r="P200" i="1" s="1"/>
  <c r="S199" i="1"/>
  <c r="O199" i="1"/>
  <c r="P199" i="1" s="1"/>
  <c r="Q198" i="1"/>
  <c r="S198" i="1" s="1"/>
  <c r="O198" i="1"/>
  <c r="T198" i="1" s="1"/>
  <c r="O197" i="1"/>
  <c r="T197" i="1" s="1"/>
  <c r="Q196" i="1"/>
  <c r="S196" i="1" s="1"/>
  <c r="O196" i="1"/>
  <c r="T196" i="1" s="1"/>
  <c r="Q195" i="1"/>
  <c r="S195" i="1" s="1"/>
  <c r="O195" i="1"/>
  <c r="T195" i="1" s="1"/>
  <c r="S194" i="1"/>
  <c r="O194" i="1"/>
  <c r="P194" i="1" s="1"/>
  <c r="Q193" i="1"/>
  <c r="S193" i="1" s="1"/>
  <c r="O193" i="1"/>
  <c r="T193" i="1" s="1"/>
  <c r="Q192" i="1"/>
  <c r="S192" i="1" s="1"/>
  <c r="O192" i="1"/>
  <c r="T192" i="1" s="1"/>
  <c r="S191" i="1"/>
  <c r="O191" i="1"/>
  <c r="P191" i="1" s="1"/>
  <c r="Q190" i="1"/>
  <c r="S190" i="1" s="1"/>
  <c r="O190" i="1"/>
  <c r="T190" i="1" s="1"/>
  <c r="S189" i="1"/>
  <c r="O189" i="1"/>
  <c r="P189" i="1" s="1"/>
  <c r="S188" i="1"/>
  <c r="O188" i="1"/>
  <c r="P188" i="1" s="1"/>
  <c r="S187" i="1"/>
  <c r="O187" i="1"/>
  <c r="P187" i="1" s="1"/>
  <c r="S186" i="1"/>
  <c r="O186" i="1"/>
  <c r="P186" i="1" s="1"/>
  <c r="S185" i="1"/>
  <c r="O185" i="1"/>
  <c r="P185" i="1" s="1"/>
  <c r="O184" i="1"/>
  <c r="P184" i="1" s="1"/>
  <c r="Q184" i="1" s="1"/>
  <c r="S184" i="1" s="1"/>
  <c r="Q183" i="1"/>
  <c r="S183" i="1" s="1"/>
  <c r="O183" i="1"/>
  <c r="T183" i="1" s="1"/>
  <c r="S182" i="1"/>
  <c r="O182" i="1"/>
  <c r="P182" i="1" s="1"/>
  <c r="Q181" i="1"/>
  <c r="S181" i="1" s="1"/>
  <c r="O181" i="1"/>
  <c r="T181" i="1" s="1"/>
  <c r="Q180" i="1"/>
  <c r="S180" i="1" s="1"/>
  <c r="O180" i="1"/>
  <c r="T180" i="1" s="1"/>
  <c r="S179" i="1"/>
  <c r="O179" i="1"/>
  <c r="P179" i="1" s="1"/>
  <c r="Q178" i="1"/>
  <c r="S178" i="1" s="1"/>
  <c r="O178" i="1"/>
  <c r="T178" i="1" s="1"/>
  <c r="S177" i="1"/>
  <c r="O177" i="1"/>
  <c r="P177" i="1" s="1"/>
  <c r="S176" i="1"/>
  <c r="O176" i="1"/>
  <c r="P176" i="1" s="1"/>
  <c r="S175" i="1"/>
  <c r="O175" i="1"/>
  <c r="P175" i="1" s="1"/>
  <c r="S174" i="1"/>
  <c r="O174" i="1"/>
  <c r="P174" i="1" s="1"/>
  <c r="S173" i="1"/>
  <c r="O173" i="1"/>
  <c r="P173" i="1" s="1"/>
  <c r="Q172" i="1"/>
  <c r="S172" i="1" s="1"/>
  <c r="O172" i="1"/>
  <c r="T172" i="1" s="1"/>
  <c r="O171" i="1"/>
  <c r="T171" i="1" s="1"/>
  <c r="Q170" i="1"/>
  <c r="S170" i="1" s="1"/>
  <c r="O170" i="1"/>
  <c r="T170" i="1" s="1"/>
  <c r="Q169" i="1"/>
  <c r="S169" i="1" s="1"/>
  <c r="O169" i="1"/>
  <c r="T169" i="1" s="1"/>
  <c r="S168" i="1"/>
  <c r="O168" i="1"/>
  <c r="P168" i="1" s="1"/>
  <c r="Q167" i="1"/>
  <c r="S167" i="1" s="1"/>
  <c r="O167" i="1"/>
  <c r="T167" i="1" s="1"/>
  <c r="Q166" i="1"/>
  <c r="S166" i="1" s="1"/>
  <c r="O166" i="1"/>
  <c r="T166" i="1" s="1"/>
  <c r="S165" i="1"/>
  <c r="O165" i="1"/>
  <c r="P165" i="1" s="1"/>
  <c r="Q164" i="1"/>
  <c r="S164" i="1" s="1"/>
  <c r="O164" i="1"/>
  <c r="T164" i="1" s="1"/>
  <c r="S163" i="1"/>
  <c r="O163" i="1"/>
  <c r="P163" i="1" s="1"/>
  <c r="S162" i="1"/>
  <c r="O162" i="1"/>
  <c r="P162" i="1" s="1"/>
  <c r="S161" i="1"/>
  <c r="O161" i="1"/>
  <c r="P161" i="1" s="1"/>
  <c r="S160" i="1"/>
  <c r="O160" i="1"/>
  <c r="P160" i="1" s="1"/>
  <c r="S159" i="1"/>
  <c r="O159" i="1"/>
  <c r="P159" i="1" s="1"/>
  <c r="Q158" i="1"/>
  <c r="S158" i="1" s="1"/>
  <c r="O158" i="1"/>
  <c r="T158" i="1" s="1"/>
  <c r="O157" i="1"/>
  <c r="P157" i="1" s="1"/>
  <c r="Q157" i="1" s="1"/>
  <c r="S157" i="1" s="1"/>
  <c r="Q156" i="1"/>
  <c r="S156" i="1" s="1"/>
  <c r="O156" i="1"/>
  <c r="T156" i="1" s="1"/>
  <c r="Q155" i="1"/>
  <c r="S155" i="1" s="1"/>
  <c r="O155" i="1"/>
  <c r="T155" i="1" s="1"/>
  <c r="S154" i="1"/>
  <c r="O154" i="1"/>
  <c r="P154" i="1" s="1"/>
  <c r="Q153" i="1"/>
  <c r="S153" i="1" s="1"/>
  <c r="O153" i="1"/>
  <c r="T153" i="1" s="1"/>
  <c r="Q152" i="1"/>
  <c r="S152" i="1" s="1"/>
  <c r="O152" i="1"/>
  <c r="T152" i="1" s="1"/>
  <c r="S151" i="1"/>
  <c r="O151" i="1"/>
  <c r="P151" i="1" s="1"/>
  <c r="Q150" i="1"/>
  <c r="S150" i="1" s="1"/>
  <c r="O150" i="1"/>
  <c r="T150" i="1" s="1"/>
  <c r="S149" i="1"/>
  <c r="O149" i="1"/>
  <c r="P149" i="1" s="1"/>
  <c r="S148" i="1"/>
  <c r="O148" i="1"/>
  <c r="P148" i="1" s="1"/>
  <c r="S147" i="1"/>
  <c r="O147" i="1"/>
  <c r="P147" i="1" s="1"/>
  <c r="S146" i="1"/>
  <c r="O146" i="1"/>
  <c r="P146" i="1" s="1"/>
  <c r="O145" i="1"/>
  <c r="T145" i="1" s="1"/>
  <c r="O144" i="1"/>
  <c r="P144" i="1" s="1"/>
  <c r="Q144" i="1" s="1"/>
  <c r="S144" i="1" s="1"/>
  <c r="S143" i="1"/>
  <c r="O143" i="1"/>
  <c r="P143" i="1" s="1"/>
  <c r="Q142" i="1"/>
  <c r="S142" i="1" s="1"/>
  <c r="O142" i="1"/>
  <c r="T142" i="1" s="1"/>
  <c r="S141" i="1"/>
  <c r="O141" i="1"/>
  <c r="P141" i="1" s="1"/>
  <c r="Q140" i="1"/>
  <c r="S140" i="1" s="1"/>
  <c r="O140" i="1"/>
  <c r="T140" i="1" s="1"/>
  <c r="S139" i="1"/>
  <c r="O139" i="1"/>
  <c r="P139" i="1" s="1"/>
  <c r="Q138" i="1"/>
  <c r="S138" i="1" s="1"/>
  <c r="O138" i="1"/>
  <c r="T138" i="1" s="1"/>
  <c r="S137" i="1"/>
  <c r="O137" i="1"/>
  <c r="P137" i="1" s="1"/>
  <c r="S136" i="1"/>
  <c r="O136" i="1"/>
  <c r="P136" i="1" s="1"/>
  <c r="S135" i="1"/>
  <c r="O135" i="1"/>
  <c r="P135" i="1" s="1"/>
  <c r="S134" i="1"/>
  <c r="O134" i="1"/>
  <c r="P134" i="1" s="1"/>
  <c r="Q133" i="1"/>
  <c r="S133" i="1" s="1"/>
  <c r="O133" i="1"/>
  <c r="T133" i="1" s="1"/>
  <c r="Q132" i="1"/>
  <c r="S132" i="1" s="1"/>
  <c r="O132" i="1"/>
  <c r="T132" i="1" s="1"/>
  <c r="S131" i="1"/>
  <c r="O131" i="1"/>
  <c r="P131" i="1" s="1"/>
  <c r="Q130" i="1"/>
  <c r="S130" i="1" s="1"/>
  <c r="O130" i="1"/>
  <c r="T130" i="1" s="1"/>
  <c r="S129" i="1"/>
  <c r="O129" i="1"/>
  <c r="P129" i="1" s="1"/>
  <c r="Q128" i="1"/>
  <c r="S128" i="1" s="1"/>
  <c r="O128" i="1"/>
  <c r="T128" i="1" s="1"/>
  <c r="S127" i="1"/>
  <c r="O127" i="1"/>
  <c r="P127" i="1" s="1"/>
  <c r="Q126" i="1"/>
  <c r="S126" i="1" s="1"/>
  <c r="O126" i="1"/>
  <c r="T126" i="1" s="1"/>
  <c r="Q125" i="1"/>
  <c r="S125" i="1" s="1"/>
  <c r="O125" i="1"/>
  <c r="T125" i="1" s="1"/>
  <c r="S124" i="1"/>
  <c r="O124" i="1"/>
  <c r="P124" i="1" s="1"/>
  <c r="S123" i="1"/>
  <c r="O123" i="1"/>
  <c r="P123" i="1" s="1"/>
  <c r="S122" i="1"/>
  <c r="O122" i="1"/>
  <c r="P122" i="1" s="1"/>
  <c r="S121" i="1"/>
  <c r="O121" i="1"/>
  <c r="P121" i="1" s="1"/>
  <c r="S120" i="1"/>
  <c r="O120" i="1"/>
  <c r="P120" i="1" s="1"/>
  <c r="Q119" i="1"/>
  <c r="S119" i="1" s="1"/>
  <c r="O119" i="1"/>
  <c r="T119" i="1" s="1"/>
  <c r="Q118" i="1"/>
  <c r="S118" i="1" s="1"/>
  <c r="O118" i="1"/>
  <c r="T118" i="1" s="1"/>
  <c r="O117" i="1"/>
  <c r="T117" i="1" s="1"/>
  <c r="Q116" i="1"/>
  <c r="S116" i="1" s="1"/>
  <c r="O116" i="1"/>
  <c r="T116" i="1" s="1"/>
  <c r="Q115" i="1"/>
  <c r="S115" i="1" s="1"/>
  <c r="O115" i="1"/>
  <c r="T115" i="1" s="1"/>
  <c r="S114" i="1"/>
  <c r="O114" i="1"/>
  <c r="P114" i="1" s="1"/>
  <c r="Q113" i="1"/>
  <c r="S113" i="1" s="1"/>
  <c r="O113" i="1"/>
  <c r="T113" i="1" s="1"/>
  <c r="Q112" i="1"/>
  <c r="S112" i="1" s="1"/>
  <c r="O112" i="1"/>
  <c r="T112" i="1" s="1"/>
  <c r="S111" i="1"/>
  <c r="O111" i="1"/>
  <c r="P111" i="1" s="1"/>
  <c r="Q110" i="1"/>
  <c r="S110" i="1" s="1"/>
  <c r="O110" i="1"/>
  <c r="T110" i="1" s="1"/>
  <c r="Q109" i="1"/>
  <c r="S109" i="1" s="1"/>
  <c r="O109" i="1"/>
  <c r="T109" i="1" s="1"/>
  <c r="S108" i="1"/>
  <c r="O108" i="1"/>
  <c r="P108" i="1" s="1"/>
  <c r="S107" i="1"/>
  <c r="O107" i="1"/>
  <c r="P107" i="1" s="1"/>
  <c r="S106" i="1"/>
  <c r="O106" i="1"/>
  <c r="P106" i="1" s="1"/>
  <c r="S105" i="1"/>
  <c r="O105" i="1"/>
  <c r="P105" i="1" s="1"/>
  <c r="S104" i="1"/>
  <c r="O104" i="1"/>
  <c r="P104" i="1" s="1"/>
  <c r="Q103" i="1"/>
  <c r="S103" i="1" s="1"/>
  <c r="O103" i="1"/>
  <c r="T103" i="1" s="1"/>
  <c r="Q102" i="1"/>
  <c r="S102" i="1" s="1"/>
  <c r="O102" i="1"/>
  <c r="T102" i="1" s="1"/>
  <c r="O101" i="1"/>
  <c r="T101" i="1" s="1"/>
  <c r="Q100" i="1"/>
  <c r="S100" i="1" s="1"/>
  <c r="O100" i="1"/>
  <c r="T100" i="1" s="1"/>
  <c r="O99" i="1"/>
  <c r="P99" i="1" s="1"/>
  <c r="Q99" i="1" s="1"/>
  <c r="S99" i="1" s="1"/>
  <c r="S98" i="1"/>
  <c r="O98" i="1"/>
  <c r="P98" i="1" s="1"/>
  <c r="Q97" i="1"/>
  <c r="S97" i="1" s="1"/>
  <c r="O97" i="1"/>
  <c r="T97" i="1" s="1"/>
  <c r="Q96" i="1"/>
  <c r="S96" i="1" s="1"/>
  <c r="O96" i="1"/>
  <c r="T96" i="1" s="1"/>
  <c r="S95" i="1"/>
  <c r="O95" i="1"/>
  <c r="P95" i="1" s="1"/>
  <c r="Q94" i="1"/>
  <c r="S94" i="1" s="1"/>
  <c r="O94" i="1"/>
  <c r="T94" i="1" s="1"/>
  <c r="S93" i="1"/>
  <c r="O93" i="1"/>
  <c r="P93" i="1" s="1"/>
  <c r="S92" i="1"/>
  <c r="O92" i="1"/>
  <c r="P92" i="1" s="1"/>
  <c r="S91" i="1"/>
  <c r="O91" i="1"/>
  <c r="P91" i="1" s="1"/>
  <c r="S90" i="1"/>
  <c r="O90" i="1"/>
  <c r="P90" i="1" s="1"/>
  <c r="S89" i="1"/>
  <c r="O89" i="1"/>
  <c r="P89" i="1" s="1"/>
  <c r="Q88" i="1"/>
  <c r="S88" i="1" s="1"/>
  <c r="O88" i="1"/>
  <c r="T88" i="1" s="1"/>
  <c r="S87" i="1"/>
  <c r="O87" i="1"/>
  <c r="P87" i="1" s="1"/>
  <c r="Q86" i="1"/>
  <c r="S86" i="1" s="1"/>
  <c r="O86" i="1"/>
  <c r="T86" i="1" s="1"/>
  <c r="S85" i="1"/>
  <c r="O85" i="1"/>
  <c r="P85" i="1" s="1"/>
  <c r="S84" i="1"/>
  <c r="O84" i="1"/>
  <c r="P84" i="1" s="1"/>
  <c r="S83" i="1"/>
  <c r="O83" i="1"/>
  <c r="P83" i="1" s="1"/>
  <c r="S82" i="1"/>
  <c r="O82" i="1"/>
  <c r="P82" i="1" s="1"/>
  <c r="S81" i="1"/>
  <c r="O81" i="1"/>
  <c r="P81" i="1" s="1"/>
  <c r="Q80" i="1"/>
  <c r="S80" i="1" s="1"/>
  <c r="O80" i="1"/>
  <c r="T80" i="1" s="1"/>
  <c r="S79" i="1"/>
  <c r="O79" i="1"/>
  <c r="P79" i="1" s="1"/>
  <c r="Q78" i="1"/>
  <c r="S78" i="1" s="1"/>
  <c r="O78" i="1"/>
  <c r="T78" i="1" s="1"/>
  <c r="S77" i="1"/>
  <c r="O77" i="1"/>
  <c r="P77" i="1" s="1"/>
  <c r="S76" i="1"/>
  <c r="O76" i="1"/>
  <c r="P76" i="1" s="1"/>
  <c r="S75" i="1"/>
  <c r="O75" i="1"/>
  <c r="P75" i="1" s="1"/>
  <c r="S74" i="1"/>
  <c r="O74" i="1"/>
  <c r="P74" i="1" s="1"/>
  <c r="S73" i="1"/>
  <c r="O73" i="1"/>
  <c r="P73" i="1" s="1"/>
  <c r="Q72" i="1"/>
  <c r="S72" i="1" s="1"/>
  <c r="O72" i="1"/>
  <c r="T72" i="1" s="1"/>
  <c r="S71" i="1"/>
  <c r="O71" i="1"/>
  <c r="P71" i="1" s="1"/>
  <c r="Q70" i="1"/>
  <c r="S70" i="1" s="1"/>
  <c r="O70" i="1"/>
  <c r="T70" i="1" s="1"/>
  <c r="S69" i="1"/>
  <c r="O69" i="1"/>
  <c r="P69" i="1" s="1"/>
  <c r="S68" i="1"/>
  <c r="O68" i="1"/>
  <c r="P68" i="1" s="1"/>
  <c r="S67" i="1"/>
  <c r="O67" i="1"/>
  <c r="P67" i="1" s="1"/>
  <c r="S66" i="1"/>
  <c r="O66" i="1"/>
  <c r="P66" i="1" s="1"/>
  <c r="S65" i="1"/>
  <c r="O65" i="1"/>
  <c r="P65" i="1" s="1"/>
  <c r="Q64" i="1"/>
  <c r="S64" i="1" s="1"/>
  <c r="O64" i="1"/>
  <c r="T64" i="1" s="1"/>
  <c r="S63" i="1"/>
  <c r="O63" i="1"/>
  <c r="P63" i="1" s="1"/>
  <c r="O62" i="1"/>
  <c r="O61" i="1"/>
  <c r="O60" i="1"/>
  <c r="O59" i="1"/>
  <c r="T59" i="1" s="1"/>
  <c r="S58" i="1"/>
  <c r="P57" i="1"/>
  <c r="Q57" i="1" s="1"/>
  <c r="S57" i="1" s="1"/>
  <c r="P56" i="1"/>
  <c r="Q56" i="1" s="1"/>
  <c r="S56" i="1" s="1"/>
  <c r="P55" i="1"/>
  <c r="Q55" i="1" s="1"/>
  <c r="S55" i="1" s="1"/>
  <c r="Q54" i="1"/>
  <c r="S54" i="1" s="1"/>
  <c r="O54" i="1"/>
  <c r="T54" i="1" s="1"/>
  <c r="Q53" i="1"/>
  <c r="S53" i="1" s="1"/>
  <c r="P52" i="1"/>
  <c r="Q52" i="1" s="1"/>
  <c r="S52" i="1" s="1"/>
  <c r="P51" i="1"/>
  <c r="Q51" i="1" s="1"/>
  <c r="S51" i="1" s="1"/>
  <c r="P50" i="1"/>
  <c r="Q50" i="1" s="1"/>
  <c r="S50" i="1" s="1"/>
  <c r="S49" i="1"/>
  <c r="P49" i="1"/>
  <c r="S48" i="1"/>
  <c r="O48" i="1"/>
  <c r="S47" i="1"/>
  <c r="T46" i="1"/>
  <c r="S46" i="1"/>
  <c r="P45" i="1"/>
  <c r="Q45" i="1" s="1"/>
  <c r="S45" i="1" s="1"/>
  <c r="Q44" i="1"/>
  <c r="S44" i="1" s="1"/>
  <c r="O44" i="1"/>
  <c r="T44" i="1" s="1"/>
  <c r="P43" i="1"/>
  <c r="Q43" i="1" s="1"/>
  <c r="S43" i="1" s="1"/>
  <c r="S42" i="1"/>
  <c r="P41" i="1"/>
  <c r="Q41" i="1" s="1"/>
  <c r="S41" i="1" s="1"/>
  <c r="P40" i="1"/>
  <c r="Q40" i="1" s="1"/>
  <c r="S40" i="1" s="1"/>
  <c r="P39" i="1"/>
  <c r="Q39" i="1" s="1"/>
  <c r="S39" i="1" s="1"/>
  <c r="P38" i="1"/>
  <c r="Q38" i="1" s="1"/>
  <c r="S38" i="1" s="1"/>
  <c r="P37" i="1"/>
  <c r="Q37" i="1" s="1"/>
  <c r="S37" i="1" s="1"/>
  <c r="S36" i="1"/>
  <c r="O36" i="1"/>
  <c r="T36" i="1" s="1"/>
  <c r="P35" i="1"/>
  <c r="Q35" i="1" s="1"/>
  <c r="S35" i="1" s="1"/>
  <c r="S34" i="1"/>
  <c r="T33" i="1"/>
  <c r="S33" i="1"/>
  <c r="L32" i="1"/>
  <c r="L6" i="1" s="1"/>
  <c r="T31" i="1"/>
  <c r="S31" i="1"/>
  <c r="S30" i="1"/>
  <c r="O30" i="1"/>
  <c r="T30" i="1" s="1"/>
  <c r="P29" i="1"/>
  <c r="Q29" i="1" s="1"/>
  <c r="S29" i="1" s="1"/>
  <c r="P28" i="1"/>
  <c r="Q28" i="1" s="1"/>
  <c r="S28" i="1" s="1"/>
  <c r="S27" i="1"/>
  <c r="O27" i="1"/>
  <c r="T27" i="1" s="1"/>
  <c r="S26" i="1"/>
  <c r="O26" i="1"/>
  <c r="T26" i="1" s="1"/>
  <c r="T25" i="1"/>
  <c r="S25" i="1"/>
  <c r="P24" i="1"/>
  <c r="Q24" i="1" s="1"/>
  <c r="S24" i="1" s="1"/>
  <c r="T23" i="1"/>
  <c r="S23" i="1"/>
  <c r="S22" i="1"/>
  <c r="O22" i="1"/>
  <c r="T22" i="1" s="1"/>
  <c r="P21" i="1"/>
  <c r="Q21" i="1" s="1"/>
  <c r="S21" i="1" s="1"/>
  <c r="P20" i="1"/>
  <c r="Q20" i="1" s="1"/>
  <c r="S20" i="1" s="1"/>
  <c r="S19" i="1"/>
  <c r="O19" i="1"/>
  <c r="T19" i="1" s="1"/>
  <c r="T18" i="1"/>
  <c r="S18" i="1"/>
  <c r="S17" i="1"/>
  <c r="T16" i="1"/>
  <c r="S16" i="1"/>
  <c r="S15" i="1"/>
  <c r="O15" i="1"/>
  <c r="T15" i="1" s="1"/>
  <c r="S14" i="1"/>
  <c r="P13" i="1"/>
  <c r="Q13" i="1" s="1"/>
  <c r="S13" i="1" s="1"/>
  <c r="T12" i="1"/>
  <c r="S12" i="1"/>
  <c r="S11" i="1"/>
  <c r="O11" i="1"/>
  <c r="T11" i="1" s="1"/>
  <c r="T10" i="1"/>
  <c r="S10" i="1"/>
  <c r="P9" i="1"/>
  <c r="Q9" i="1" s="1"/>
  <c r="V6" i="1"/>
  <c r="U6" i="1"/>
  <c r="N6" i="1"/>
  <c r="M6" i="1"/>
  <c r="O32" i="1" l="1"/>
  <c r="P32" i="1" s="1"/>
  <c r="Q32" i="1" s="1"/>
  <c r="S32" i="1" s="1"/>
  <c r="P426" i="1"/>
  <c r="R430" i="1"/>
  <c r="S430" i="1" s="1"/>
  <c r="P429" i="1"/>
  <c r="R427" i="1"/>
  <c r="S427" i="1" s="1"/>
  <c r="P117" i="1"/>
  <c r="Q117" i="1" s="1"/>
  <c r="S117" i="1" s="1"/>
  <c r="P292" i="1"/>
  <c r="Q292" i="1" s="1"/>
  <c r="S292" i="1" s="1"/>
  <c r="T307" i="1"/>
  <c r="P171" i="1"/>
  <c r="Q171" i="1" s="1"/>
  <c r="S171" i="1" s="1"/>
  <c r="P319" i="1"/>
  <c r="Q319" i="1" s="1"/>
  <c r="S319" i="1" s="1"/>
  <c r="P425" i="1"/>
  <c r="T144" i="1"/>
  <c r="T184" i="1"/>
  <c r="P428" i="1"/>
  <c r="T157" i="1"/>
  <c r="T243" i="1"/>
  <c r="P217" i="1"/>
  <c r="Q217" i="1" s="1"/>
  <c r="S217" i="1" s="1"/>
  <c r="S9" i="1"/>
  <c r="T329" i="1"/>
  <c r="P329" i="1"/>
  <c r="Q329" i="1" s="1"/>
  <c r="S329" i="1" s="1"/>
  <c r="O6" i="1"/>
  <c r="T99" i="1"/>
  <c r="T6" i="1" s="1"/>
  <c r="P145" i="1"/>
  <c r="Q145" i="1" s="1"/>
  <c r="S145" i="1" s="1"/>
  <c r="P101" i="1"/>
  <c r="Q101" i="1" s="1"/>
  <c r="S101" i="1" s="1"/>
  <c r="T230" i="1"/>
  <c r="P197" i="1"/>
  <c r="Q197" i="1" s="1"/>
  <c r="S197" i="1" s="1"/>
  <c r="P242" i="1"/>
  <c r="Q242" i="1" s="1"/>
  <c r="S242" i="1" s="1"/>
  <c r="P255" i="1"/>
  <c r="Q255" i="1" s="1"/>
  <c r="S255" i="1" s="1"/>
  <c r="P279" i="1"/>
  <c r="Q279" i="1" s="1"/>
  <c r="S279" i="1" s="1"/>
  <c r="R6" i="1" l="1"/>
  <c r="P6" i="1"/>
  <c r="Q6" i="1"/>
  <c r="S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<sst xmlns="http://schemas.openxmlformats.org/spreadsheetml/2006/main" count="10102" uniqueCount="195">
  <si>
    <t>Lisa 1</t>
  </si>
  <si>
    <t>ministri käskkirja "Siseministeeriumi valitsemisala 2025. aasta riigieelarve kasutamise pikendamine ühe aasta võrra" juurde</t>
  </si>
  <si>
    <t>Tegevuspõhise eelarve korral</t>
  </si>
  <si>
    <t>Tervikliku ülevaate saamiseks sisaldab vorm infot jääkide kohta, mida üle ei viida.</t>
  </si>
  <si>
    <t>2025. aasta riigieelarve jäägid (eelmine eelarveaasta)</t>
  </si>
  <si>
    <t>Jääkide 2026. aastasse üle viimine (käesolev eelarveaasta)</t>
  </si>
  <si>
    <t>Ei taotle üle kanda</t>
  </si>
  <si>
    <t>Aktiga teisele valitsemisalale üle antud vahendid</t>
  </si>
  <si>
    <t>Märkused (sh viide seletuskirjas/memos olevale vastavale põhjendusele)</t>
  </si>
  <si>
    <t>Valitsemisala*</t>
  </si>
  <si>
    <t>Majanduslik sisu (K; I; F)</t>
  </si>
  <si>
    <t>Tulemusvaldkond -nimi</t>
  </si>
  <si>
    <t>Programm - nimi</t>
  </si>
  <si>
    <t>Programmi tegevuse kood</t>
  </si>
  <si>
    <t>Programmi tegevuse nimi</t>
  </si>
  <si>
    <t>Asutuse nimi</t>
  </si>
  <si>
    <r>
      <t xml:space="preserve">Konto nimi </t>
    </r>
    <r>
      <rPr>
        <sz val="11"/>
        <rFont val="Times New Roman"/>
        <family val="1"/>
        <charset val="186"/>
      </rPr>
      <t>(minimaalselt eelarveklassifikaatori määruse lisas toodud detailsuses)</t>
    </r>
  </si>
  <si>
    <t>Eelarve liik*</t>
  </si>
  <si>
    <t>Eelarve objekti kood</t>
  </si>
  <si>
    <t>Objekti nimi</t>
  </si>
  <si>
    <t>Lõplik eelarve</t>
  </si>
  <si>
    <t>Sh üle toodud eelnevast aastast</t>
  </si>
  <si>
    <t xml:space="preserve">Täitmine  </t>
  </si>
  <si>
    <t>Kasutamata eelarve jääk</t>
  </si>
  <si>
    <t>Võimalik üle viia järgnevasse aastasse</t>
  </si>
  <si>
    <t>Korraline ülekandmine</t>
  </si>
  <si>
    <t>Erakorraline ülekandmine</t>
  </si>
  <si>
    <t>Ülekandmine kokku</t>
  </si>
  <si>
    <t xml:space="preserve">Ei taotle üle kanda
</t>
  </si>
  <si>
    <t>Siseministeeriumi valitsemisala</t>
  </si>
  <si>
    <t>Kulud</t>
  </si>
  <si>
    <t>Siseturvalisus</t>
  </si>
  <si>
    <t>Ennetava ja turvalise elukeskkonna kujundamise programm</t>
  </si>
  <si>
    <t>ST020103</t>
  </si>
  <si>
    <t>Turvalise keskkonna kujundamine</t>
  </si>
  <si>
    <t>Häirekeskus</t>
  </si>
  <si>
    <t>Majandamiskulud</t>
  </si>
  <si>
    <t>20</t>
  </si>
  <si>
    <t>None</t>
  </si>
  <si>
    <t>SE000028</t>
  </si>
  <si>
    <t>Vahendid Riigi Kinnisvara Aktsiaseltsile</t>
  </si>
  <si>
    <t>SR10A050</t>
  </si>
  <si>
    <t>Laiapindse riigikaitse arendamiseks</t>
  </si>
  <si>
    <t>SR10A133</t>
  </si>
  <si>
    <t>Ukraina sõjapõgenikega seotud tegevuste kulud</t>
  </si>
  <si>
    <t>Muud tegevuskulud</t>
  </si>
  <si>
    <t>Tööjõukulud</t>
  </si>
  <si>
    <t>Kiire ja asjatundliku abi programm</t>
  </si>
  <si>
    <t>ST030101</t>
  </si>
  <si>
    <t>Hädaabiteadete vastuvõtmine ning abi väljasaatmine</t>
  </si>
  <si>
    <t>Kindla sisejulgeoleku programm</t>
  </si>
  <si>
    <t>ST040103</t>
  </si>
  <si>
    <t>Elanikkonnakaitse, kriisideks valmisolek ja nende lahendamine</t>
  </si>
  <si>
    <t>SE000055</t>
  </si>
  <si>
    <t>Lai riigikaitse eelarve</t>
  </si>
  <si>
    <t>Targa ja innovaatilise siseturvalisuse programm</t>
  </si>
  <si>
    <t>ST060101</t>
  </si>
  <si>
    <t>Tasemeõpe ja täienduskoolitus Sisekaitseakadeemias</t>
  </si>
  <si>
    <t>Sisekaitseakadeemia</t>
  </si>
  <si>
    <t>SR100042</t>
  </si>
  <si>
    <t>Laiapindse riigikaitse projektid</t>
  </si>
  <si>
    <t>SR100089</t>
  </si>
  <si>
    <t>Laiapindse riigikaitse projektid 2025</t>
  </si>
  <si>
    <t>Muud antud toetused ja ülekanded</t>
  </si>
  <si>
    <t>SE000003</t>
  </si>
  <si>
    <t>Liikmemaksud</t>
  </si>
  <si>
    <t>Sotsiaaltoetused</t>
  </si>
  <si>
    <t>ST060102</t>
  </si>
  <si>
    <t>Sisekaitseakadeemia teadus-, arendus- ja innovatsioonitegevus</t>
  </si>
  <si>
    <t>Investeeringud</t>
  </si>
  <si>
    <t>Materiaalsete ja immateriaalsete vara soetamine/renoveerimine</t>
  </si>
  <si>
    <t>IN003000</t>
  </si>
  <si>
    <t>Transpordivahendid</t>
  </si>
  <si>
    <t>IN005000</t>
  </si>
  <si>
    <t>Muud investeeringud</t>
  </si>
  <si>
    <t>IN100106</t>
  </si>
  <si>
    <t>Sisekaitseakateemia Kase tn kompleks</t>
  </si>
  <si>
    <t>IN101299</t>
  </si>
  <si>
    <t>Sisekaitseakadeemia ühiselamute rekonstrueerimine</t>
  </si>
  <si>
    <t>ST040101</t>
  </si>
  <si>
    <t>Põhiseadusliku korra tagamine</t>
  </si>
  <si>
    <t>Kaitsepolitseiamet</t>
  </si>
  <si>
    <t>Muud kulud</t>
  </si>
  <si>
    <t>SR10A062</t>
  </si>
  <si>
    <t>Ukraina sõjaga seotud tegevused</t>
  </si>
  <si>
    <t>Sidus ühiskond</t>
  </si>
  <si>
    <t>Kogukondliku Eesti programm</t>
  </si>
  <si>
    <t>SY010101</t>
  </si>
  <si>
    <t>Kogukondliku arengu toetamine</t>
  </si>
  <si>
    <t>SMIT</t>
  </si>
  <si>
    <t>SY010105</t>
  </si>
  <si>
    <t>Usuvabaduse tagamine</t>
  </si>
  <si>
    <t>Nutika rahvastikuarvestuse programm</t>
  </si>
  <si>
    <t>SY020201</t>
  </si>
  <si>
    <t>Rahvastikuregistri andmekvaliteedi tõstmine</t>
  </si>
  <si>
    <t>SY020202</t>
  </si>
  <si>
    <t>Rahvastikuregistri kasutusmugavuse parandamine</t>
  </si>
  <si>
    <t>Eesti arengut toetava kodakondsus-, rände- ja identiteedihal</t>
  </si>
  <si>
    <t>ST050101</t>
  </si>
  <si>
    <t>Rände- ja kodakondsuspoliitika kujundamine ning elluviimine</t>
  </si>
  <si>
    <t>SR10A025</t>
  </si>
  <si>
    <t>DSA määruse rakendamine</t>
  </si>
  <si>
    <t>SR10A132</t>
  </si>
  <si>
    <t>ABIS rakendamisega seotud kulud</t>
  </si>
  <si>
    <t>ST050102</t>
  </si>
  <si>
    <t>Migratsioonijärelevalve</t>
  </si>
  <si>
    <t>ST050103</t>
  </si>
  <si>
    <t>Isikute tõsikindel tuvastamine ja dokumentide väljaandmine</t>
  </si>
  <si>
    <t>SR10A060</t>
  </si>
  <si>
    <t>ABIS tegevused</t>
  </si>
  <si>
    <t>ST020101</t>
  </si>
  <si>
    <t>Õnnetuste, süütegude ja varakahjude ennetamine</t>
  </si>
  <si>
    <t>ST020102</t>
  </si>
  <si>
    <t>Siseturvalisuse vabatahtlike kaasamine</t>
  </si>
  <si>
    <t>ST030102</t>
  </si>
  <si>
    <t>Avaliku korra tagamine</t>
  </si>
  <si>
    <t>ST030103</t>
  </si>
  <si>
    <t>Demineerimine</t>
  </si>
  <si>
    <t>ST030104</t>
  </si>
  <si>
    <t>Päästmine maismaal ja siseveekogudel</t>
  </si>
  <si>
    <t>ST030105</t>
  </si>
  <si>
    <t>Abi osutamine Eesti päästepiirkonnas</t>
  </si>
  <si>
    <t>ST030106</t>
  </si>
  <si>
    <t>Süüteomenetlus</t>
  </si>
  <si>
    <t>ST040102</t>
  </si>
  <si>
    <t>Raske ja organiseeritud kuritegevuse vastane võitlus</t>
  </si>
  <si>
    <t>ST040104</t>
  </si>
  <si>
    <t>Piirihaldus</t>
  </si>
  <si>
    <t>ST060103</t>
  </si>
  <si>
    <t>IKT-teenuste pakkumine SIMi valitsemisalast väljapoole</t>
  </si>
  <si>
    <t>IN002000</t>
  </si>
  <si>
    <t>IT investeeringud</t>
  </si>
  <si>
    <t>IN002006</t>
  </si>
  <si>
    <t>Isikut tõendavate dokumentide väljastamine</t>
  </si>
  <si>
    <t>IN002055</t>
  </si>
  <si>
    <t>Laia riigikaitse investeeringud infotehnoloogiasse</t>
  </si>
  <si>
    <t>IT teenuste osutamine</t>
  </si>
  <si>
    <t>Päästeamet</t>
  </si>
  <si>
    <t>SR100134</t>
  </si>
  <si>
    <t>Elutähtsa teenuse toimepidevuse direktiivi rak. kulud</t>
  </si>
  <si>
    <t>SR10A085</t>
  </si>
  <si>
    <t>Arraiolose tippkohtumine</t>
  </si>
  <si>
    <t>IN104521</t>
  </si>
  <si>
    <t>Kardla lõhkamiskoht</t>
  </si>
  <si>
    <t>IN104523</t>
  </si>
  <si>
    <t>Lõhangu lõhkamiskoht</t>
  </si>
  <si>
    <t>IN104524</t>
  </si>
  <si>
    <t>Potsepa lõhkamiskoht</t>
  </si>
  <si>
    <t>SR100113</t>
  </si>
  <si>
    <t>Energiasäästumeetmetega seotud tegevused</t>
  </si>
  <si>
    <t>SR100124</t>
  </si>
  <si>
    <t>Energiasäästumeetmetega seotud kuludeks</t>
  </si>
  <si>
    <t>Ennetava ja turvalise elukeskkonna kujundamine</t>
  </si>
  <si>
    <t>Erakondade rahastamise programm</t>
  </si>
  <si>
    <t>SY050101</t>
  </si>
  <si>
    <t>Erakondade rahastamine</t>
  </si>
  <si>
    <t>Siseministeerium</t>
  </si>
  <si>
    <t>SE100001</t>
  </si>
  <si>
    <t>Erakonnad</t>
  </si>
  <si>
    <t>SR10A100</t>
  </si>
  <si>
    <t>Küberturvalisuse tagamiseks</t>
  </si>
  <si>
    <t>SR100012</t>
  </si>
  <si>
    <t>Erimeetmete kaasrahastus</t>
  </si>
  <si>
    <t>Politsei- ja Piirivalveamet</t>
  </si>
  <si>
    <t>2025 Laia riigikaitse kulud</t>
  </si>
  <si>
    <t>VR10A135</t>
  </si>
  <si>
    <t>Desünkroniseerimisega seotud tegevused</t>
  </si>
  <si>
    <t>VR100123</t>
  </si>
  <si>
    <t>JEF tippkohtumine</t>
  </si>
  <si>
    <t xml:space="preserve"> Laia riigikaitse investeeringud infotehnoloogiasse</t>
  </si>
  <si>
    <t>IN003055</t>
  </si>
  <si>
    <t>Laia riigikaitse investeeringud transpordivahenditesse</t>
  </si>
  <si>
    <t>IN004000</t>
  </si>
  <si>
    <t>Masinad ja seadmed</t>
  </si>
  <si>
    <t>IN005055</t>
  </si>
  <si>
    <t>Muud laia riigikaitse investeeringud</t>
  </si>
  <si>
    <t>IN104508</t>
  </si>
  <si>
    <t>Kuressaare kordon</t>
  </si>
  <si>
    <t>IN104525</t>
  </si>
  <si>
    <t>Ädala 25 garaaž</t>
  </si>
  <si>
    <t>IN104527</t>
  </si>
  <si>
    <t>Pärnu mnt 139 lasketiir</t>
  </si>
  <si>
    <t>IN104528</t>
  </si>
  <si>
    <t>Lääne staap</t>
  </si>
  <si>
    <t>IN104526</t>
  </si>
  <si>
    <t>Piusa kordon</t>
  </si>
  <si>
    <t>IN004001</t>
  </si>
  <si>
    <t>Õhusõidukite hooldus ja varuosad</t>
  </si>
  <si>
    <t>IN104522</t>
  </si>
  <si>
    <t>Väike-Sõjamäe tn 22a – Lennusalga hoone</t>
  </si>
  <si>
    <t>IN100108</t>
  </si>
  <si>
    <t>Idapiiri ehitus</t>
  </si>
  <si>
    <t>SR100095</t>
  </si>
  <si>
    <t>Idapiiri väljaehitamine 2024</t>
  </si>
  <si>
    <r>
      <t xml:space="preserve">Siseministeeriumi valitsemisala 2025. aasta riigieelarve piirmääraga vahendite (liik 20) kasutamata eelarve ülekandmine </t>
    </r>
    <r>
      <rPr>
        <sz val="12"/>
        <color rgb="FF000000"/>
        <rFont val="Times New Roman"/>
        <family val="1"/>
        <charset val="186"/>
      </rPr>
      <t>(eurodes)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</si>
</sst>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4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name val="Times New Roman"/>
      <family val="1"/>
      <charset val="186"/>
    </font>
    <font>
      <sz val="11"/>
      <color indexed="8"/>
      <name val="Calibri"/>
      <family val="2"/>
      <scheme val="minor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i/>
      <sz val="8"/>
      <name val="Times New Roman"/>
      <family val="1"/>
      <charset val="186"/>
    </font>
    <font>
      <sz val="11"/>
      <color rgb="FF00B05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9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096C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3" fontId="3" fillId="0" borderId="0" xfId="0" applyNumberFormat="1" applyFont="1"/>
    <xf numFmtId="0" fontId="5" fillId="0" borderId="0" xfId="1" applyFont="1" applyAlignment="1">
      <alignment horizontal="right"/>
    </xf>
    <xf numFmtId="0" fontId="6" fillId="0" borderId="0" xfId="1" applyFont="1" applyAlignment="1">
      <alignment horizontal="right"/>
    </xf>
    <xf numFmtId="0" fontId="5" fillId="0" borderId="0" xfId="0" applyFont="1" applyAlignment="1">
      <alignment horizontal="right" vertical="top"/>
    </xf>
    <xf numFmtId="4" fontId="3" fillId="0" borderId="0" xfId="0" applyNumberFormat="1" applyFont="1"/>
    <xf numFmtId="0" fontId="9" fillId="0" borderId="0" xfId="0" applyFont="1" applyAlignment="1">
      <alignment horizontal="right" vertical="top"/>
    </xf>
    <xf numFmtId="3" fontId="2" fillId="0" borderId="0" xfId="0" applyNumberFormat="1" applyFont="1"/>
    <xf numFmtId="0" fontId="2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1" fillId="0" borderId="0" xfId="1" applyFont="1" applyAlignment="1">
      <alignment horizontal="center" vertical="top" wrapText="1"/>
    </xf>
    <xf numFmtId="3" fontId="11" fillId="0" borderId="0" xfId="1" applyNumberFormat="1" applyFont="1" applyAlignment="1">
      <alignment horizontal="center" vertical="top" wrapText="1"/>
    </xf>
    <xf numFmtId="3" fontId="12" fillId="5" borderId="7" xfId="0" applyNumberFormat="1" applyFont="1" applyFill="1" applyBorder="1" applyAlignment="1">
      <alignment horizontal="center" vertical="top" wrapText="1"/>
    </xf>
    <xf numFmtId="0" fontId="12" fillId="2" borderId="10" xfId="0" applyFont="1" applyFill="1" applyBorder="1" applyAlignment="1">
      <alignment horizontal="center" vertical="top" wrapText="1"/>
    </xf>
    <xf numFmtId="0" fontId="12" fillId="2" borderId="11" xfId="0" applyFont="1" applyFill="1" applyBorder="1" applyAlignment="1">
      <alignment horizontal="center" vertical="top" wrapText="1"/>
    </xf>
    <xf numFmtId="0" fontId="12" fillId="8" borderId="11" xfId="0" applyFont="1" applyFill="1" applyBorder="1" applyAlignment="1">
      <alignment horizontal="center" vertical="top" wrapText="1"/>
    </xf>
    <xf numFmtId="3" fontId="12" fillId="3" borderId="11" xfId="2" applyNumberFormat="1" applyFont="1" applyFill="1" applyBorder="1" applyAlignment="1" applyProtection="1">
      <alignment horizontal="center" vertical="top" wrapText="1"/>
      <protection locked="0"/>
    </xf>
    <xf numFmtId="4" fontId="12" fillId="4" borderId="12" xfId="1" applyNumberFormat="1" applyFont="1" applyFill="1" applyBorder="1" applyAlignment="1">
      <alignment horizontal="center" vertical="top" wrapText="1"/>
    </xf>
    <xf numFmtId="4" fontId="12" fillId="4" borderId="13" xfId="1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2" fillId="0" borderId="16" xfId="0" applyFont="1" applyBorder="1"/>
    <xf numFmtId="3" fontId="2" fillId="0" borderId="16" xfId="0" applyNumberFormat="1" applyFont="1" applyBorder="1"/>
    <xf numFmtId="164" fontId="2" fillId="0" borderId="0" xfId="0" applyNumberFormat="1" applyFont="1"/>
    <xf numFmtId="0" fontId="12" fillId="3" borderId="1" xfId="1" applyFont="1" applyFill="1" applyBorder="1" applyAlignment="1">
      <alignment horizontal="center" vertical="top" wrapText="1"/>
    </xf>
    <xf numFmtId="0" fontId="12" fillId="3" borderId="2" xfId="1" applyFont="1" applyFill="1" applyBorder="1" applyAlignment="1">
      <alignment horizontal="center" vertical="top" wrapText="1"/>
    </xf>
    <xf numFmtId="3" fontId="12" fillId="3" borderId="3" xfId="1" applyNumberFormat="1" applyFont="1" applyFill="1" applyBorder="1" applyAlignment="1">
      <alignment horizontal="center" vertical="top" wrapText="1"/>
    </xf>
    <xf numFmtId="3" fontId="12" fillId="4" borderId="4" xfId="1" applyNumberFormat="1" applyFont="1" applyFill="1" applyBorder="1" applyAlignment="1">
      <alignment horizontal="center" vertical="top" wrapText="1"/>
    </xf>
    <xf numFmtId="3" fontId="12" fillId="4" borderId="5" xfId="1" applyNumberFormat="1" applyFont="1" applyFill="1" applyBorder="1" applyAlignment="1">
      <alignment horizontal="center" vertical="top" wrapText="1"/>
    </xf>
    <xf numFmtId="3" fontId="12" fillId="4" borderId="6" xfId="1" applyNumberFormat="1" applyFont="1" applyFill="1" applyBorder="1" applyAlignment="1">
      <alignment horizontal="center" vertical="top" wrapText="1"/>
    </xf>
    <xf numFmtId="3" fontId="12" fillId="6" borderId="8" xfId="0" applyNumberFormat="1" applyFont="1" applyFill="1" applyBorder="1" applyAlignment="1">
      <alignment horizontal="center" vertical="top" wrapText="1"/>
    </xf>
    <xf numFmtId="3" fontId="12" fillId="6" borderId="14" xfId="0" applyNumberFormat="1" applyFont="1" applyFill="1" applyBorder="1" applyAlignment="1">
      <alignment horizontal="center" vertical="top" wrapText="1"/>
    </xf>
    <xf numFmtId="3" fontId="13" fillId="7" borderId="9" xfId="0" applyNumberFormat="1" applyFont="1" applyFill="1" applyBorder="1" applyAlignment="1">
      <alignment horizontal="center" vertical="top" wrapText="1"/>
    </xf>
    <xf numFmtId="3" fontId="13" fillId="7" borderId="15" xfId="0" applyNumberFormat="1" applyFont="1" applyFill="1" applyBorder="1" applyAlignment="1">
      <alignment horizontal="center" vertical="top" wrapText="1"/>
    </xf>
    <xf numFmtId="3" fontId="2" fillId="0" borderId="16" xfId="0" applyNumberFormat="1" applyFont="1" applyBorder="1" applyAlignment="1">
      <alignment horizontal="right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</cellXfs>
  <cellStyles count="3">
    <cellStyle name="Normaallaad 2" xfId="1" xr:uid="{71338E7E-7216-4CFE-B4B7-1F151B564BF4}"/>
    <cellStyle name="Normal" xfId="0" builtinId="0"/>
    <cellStyle name="Normal 25 9" xfId="2" xr:uid="{703FCBD2-9455-4A97-A0F4-846366D536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F2CCA-7DD2-4663-A02F-9334404A4ABE}">
  <dimension ref="A1:V958"/>
  <sheetViews>
    <sheetView tabSelected="1" topLeftCell="K1" zoomScale="86" zoomScaleNormal="86" workbookViewId="0">
      <selection activeCell="F6" sqref="F6"/>
    </sheetView>
  </sheetViews>
  <sheetFormatPr defaultColWidth="8.7265625" defaultRowHeight="14" x14ac:dyDescent="0.3"/>
  <cols>
    <col min="1" max="1" width="3.81640625" style="1" customWidth="1"/>
    <col min="2" max="2" width="9" style="1" customWidth="1"/>
    <col min="3" max="3" width="5.81640625" style="1" customWidth="1"/>
    <col min="4" max="4" width="13.453125" style="1" customWidth="1"/>
    <col min="5" max="5" width="11.54296875" style="1" customWidth="1"/>
    <col min="6" max="6" width="16" style="1" customWidth="1"/>
    <col min="7" max="7" width="13.90625" style="1" customWidth="1"/>
    <col min="8" max="8" width="14.453125" style="1" customWidth="1"/>
    <col min="9" max="9" width="7.453125" style="1" customWidth="1"/>
    <col min="10" max="10" width="13.26953125" style="1" customWidth="1"/>
    <col min="11" max="11" width="19.90625" style="1" customWidth="1"/>
    <col min="12" max="12" width="14.453125" style="9" customWidth="1"/>
    <col min="13" max="13" width="12.7265625" style="9" customWidth="1"/>
    <col min="14" max="14" width="13.54296875" style="9" customWidth="1"/>
    <col min="15" max="15" width="15" style="9" customWidth="1"/>
    <col min="16" max="16" width="16.1796875" style="9" customWidth="1"/>
    <col min="17" max="17" width="14.1796875" style="9" customWidth="1"/>
    <col min="18" max="18" width="13.1796875" style="9" customWidth="1"/>
    <col min="19" max="20" width="13.54296875" style="9" customWidth="1"/>
    <col min="21" max="21" width="18.26953125" style="9" customWidth="1"/>
    <col min="22" max="22" width="23.54296875" style="9" customWidth="1"/>
    <col min="23" max="16384" width="8.7265625" style="1"/>
  </cols>
  <sheetData>
    <row r="1" spans="1:22" ht="15" x14ac:dyDescent="0.3">
      <c r="H1" s="2"/>
      <c r="I1" s="2"/>
      <c r="J1" s="2"/>
      <c r="K1" s="2"/>
      <c r="L1" s="2"/>
      <c r="M1" s="2"/>
      <c r="N1" s="2"/>
      <c r="O1" s="2"/>
      <c r="P1" s="3"/>
      <c r="Q1" s="2"/>
      <c r="R1" s="2"/>
      <c r="S1" s="4"/>
      <c r="T1" s="4"/>
      <c r="U1" s="4"/>
      <c r="V1" s="4" t="s">
        <v>0</v>
      </c>
    </row>
    <row r="2" spans="1:22" ht="15.5" x14ac:dyDescent="0.35">
      <c r="J2" s="2"/>
      <c r="K2" s="2"/>
      <c r="L2" s="2"/>
      <c r="M2" s="2"/>
      <c r="N2" s="2"/>
      <c r="O2" s="2"/>
      <c r="P2" s="3"/>
      <c r="Q2" s="2"/>
      <c r="R2" s="2"/>
      <c r="S2" s="5"/>
      <c r="T2" s="5"/>
      <c r="U2" s="5"/>
      <c r="V2" s="5" t="s">
        <v>1</v>
      </c>
    </row>
    <row r="3" spans="1:22" ht="15" x14ac:dyDescent="0.35">
      <c r="A3" s="36" t="s">
        <v>194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2"/>
      <c r="M3" s="2"/>
      <c r="N3" s="2"/>
      <c r="O3" s="2"/>
      <c r="Q3" s="2"/>
      <c r="R3" s="2"/>
      <c r="S3" s="6"/>
      <c r="T3" s="6"/>
      <c r="U3" s="6"/>
    </row>
    <row r="4" spans="1:22" ht="15" x14ac:dyDescent="0.3">
      <c r="A4" s="3"/>
      <c r="J4" s="2"/>
      <c r="K4" s="2"/>
      <c r="L4" s="2"/>
      <c r="M4" s="2"/>
      <c r="N4" s="7"/>
      <c r="O4" s="3"/>
      <c r="P4" s="7"/>
      <c r="Q4" s="2"/>
      <c r="R4" s="2"/>
      <c r="S4" s="6"/>
      <c r="T4" s="6"/>
      <c r="U4" s="6"/>
      <c r="V4" s="6" t="s">
        <v>2</v>
      </c>
    </row>
    <row r="5" spans="1:22" x14ac:dyDescent="0.3">
      <c r="J5" s="2"/>
      <c r="K5" s="2"/>
      <c r="L5" s="2"/>
      <c r="M5" s="2"/>
      <c r="N5" s="2"/>
      <c r="O5" s="7"/>
      <c r="P5" s="7"/>
      <c r="Q5" s="2"/>
      <c r="R5" s="2"/>
      <c r="S5" s="8"/>
      <c r="T5" s="8"/>
      <c r="U5" s="8"/>
      <c r="V5" s="8" t="s">
        <v>3</v>
      </c>
    </row>
    <row r="6" spans="1:22" ht="13.5" customHeight="1" thickBot="1" x14ac:dyDescent="0.35">
      <c r="J6" s="2"/>
      <c r="L6" s="9">
        <f>SUBTOTAL(9,L9:L10000)</f>
        <v>596741602.7781812</v>
      </c>
      <c r="M6" s="9">
        <f t="shared" ref="M6:O6" si="0">SUBTOTAL(9,M9:M10000)</f>
        <v>50360863.42356535</v>
      </c>
      <c r="N6" s="9">
        <f t="shared" si="0"/>
        <v>551890834.48838043</v>
      </c>
      <c r="O6" s="9">
        <f t="shared" si="0"/>
        <v>44850768.289801069</v>
      </c>
      <c r="P6" s="9">
        <f>SUBTOTAL(9,P9:P10000)</f>
        <v>40916091.876236416</v>
      </c>
      <c r="Q6" s="9">
        <f>SUBTOTAL(9,Q9:Q10000)</f>
        <v>29576091.232773367</v>
      </c>
      <c r="R6" s="9">
        <f t="shared" ref="R6:V6" si="1">SUBTOTAL(9,R9:R10000)</f>
        <v>11337322.976400796</v>
      </c>
      <c r="S6" s="9">
        <f t="shared" si="1"/>
        <v>40913414.209174149</v>
      </c>
      <c r="T6" s="9">
        <f t="shared" si="1"/>
        <v>3937354.0759391654</v>
      </c>
      <c r="U6" s="9">
        <f t="shared" si="1"/>
        <v>0</v>
      </c>
      <c r="V6" s="9">
        <f t="shared" si="1"/>
        <v>0</v>
      </c>
    </row>
    <row r="7" spans="1:22" s="10" customFormat="1" ht="47.25" customHeight="1" thickBot="1" x14ac:dyDescent="0.4">
      <c r="B7" s="11"/>
      <c r="F7" s="12"/>
      <c r="G7" s="11"/>
      <c r="J7" s="12"/>
      <c r="K7" s="13"/>
      <c r="L7" s="25" t="s">
        <v>4</v>
      </c>
      <c r="M7" s="26"/>
      <c r="N7" s="26"/>
      <c r="O7" s="26"/>
      <c r="P7" s="27"/>
      <c r="Q7" s="28" t="s">
        <v>5</v>
      </c>
      <c r="R7" s="29"/>
      <c r="S7" s="30"/>
      <c r="T7" s="14" t="s">
        <v>6</v>
      </c>
      <c r="U7" s="31" t="s">
        <v>7</v>
      </c>
      <c r="V7" s="33" t="s">
        <v>8</v>
      </c>
    </row>
    <row r="8" spans="1:22" s="21" customFormat="1" ht="56.15" customHeight="1" x14ac:dyDescent="0.35">
      <c r="A8" s="15" t="s">
        <v>9</v>
      </c>
      <c r="B8" s="16" t="s">
        <v>10</v>
      </c>
      <c r="C8" s="16" t="s">
        <v>11</v>
      </c>
      <c r="D8" s="17" t="s">
        <v>12</v>
      </c>
      <c r="E8" s="17" t="s">
        <v>13</v>
      </c>
      <c r="F8" s="17" t="s">
        <v>14</v>
      </c>
      <c r="G8" s="17" t="s">
        <v>15</v>
      </c>
      <c r="H8" s="16" t="s">
        <v>16</v>
      </c>
      <c r="I8" s="16" t="s">
        <v>17</v>
      </c>
      <c r="J8" s="16" t="s">
        <v>18</v>
      </c>
      <c r="K8" s="16" t="s">
        <v>19</v>
      </c>
      <c r="L8" s="18" t="s">
        <v>20</v>
      </c>
      <c r="M8" s="18" t="s">
        <v>21</v>
      </c>
      <c r="N8" s="18" t="s">
        <v>22</v>
      </c>
      <c r="O8" s="18" t="s">
        <v>23</v>
      </c>
      <c r="P8" s="18" t="s">
        <v>24</v>
      </c>
      <c r="Q8" s="19" t="s">
        <v>25</v>
      </c>
      <c r="R8" s="19" t="s">
        <v>26</v>
      </c>
      <c r="S8" s="20" t="s">
        <v>27</v>
      </c>
      <c r="T8" s="14" t="s">
        <v>28</v>
      </c>
      <c r="U8" s="32"/>
      <c r="V8" s="34"/>
    </row>
    <row r="9" spans="1:22" x14ac:dyDescent="0.3">
      <c r="A9" s="22" t="s">
        <v>29</v>
      </c>
      <c r="B9" s="22" t="s">
        <v>30</v>
      </c>
      <c r="C9" s="22" t="s">
        <v>31</v>
      </c>
      <c r="D9" s="22" t="s">
        <v>32</v>
      </c>
      <c r="E9" s="22" t="s">
        <v>33</v>
      </c>
      <c r="F9" s="22" t="s">
        <v>34</v>
      </c>
      <c r="G9" s="22" t="s">
        <v>35</v>
      </c>
      <c r="H9" s="22" t="s">
        <v>36</v>
      </c>
      <c r="I9" s="22" t="s">
        <v>37</v>
      </c>
      <c r="J9" s="22" t="s">
        <v>38</v>
      </c>
      <c r="K9" s="22" t="s">
        <v>38</v>
      </c>
      <c r="L9" s="23">
        <v>100500.073561798</v>
      </c>
      <c r="M9" s="23">
        <v>8963.5161410000001</v>
      </c>
      <c r="N9" s="23">
        <v>54065.57865470001</v>
      </c>
      <c r="O9" s="23">
        <v>46434.494907097986</v>
      </c>
      <c r="P9" s="23">
        <f>46434.494907098-29644.82724554</f>
        <v>16789.667661558</v>
      </c>
      <c r="Q9" s="23">
        <f>P9</f>
        <v>16789.667661558</v>
      </c>
      <c r="R9" s="23">
        <v>0</v>
      </c>
      <c r="S9" s="23">
        <f>Q9+R9</f>
        <v>16789.667661558</v>
      </c>
      <c r="T9" s="23">
        <v>0</v>
      </c>
      <c r="U9" s="23"/>
      <c r="V9" s="35" t="str" cm="1">
        <f t="array" ref="V9">_xlfn.IFS(H9="Majandamiskulud","2.1",H9="Tööjõukulud","2.2",H9="Muud kulud","2.4",H9="Muud tegevuskulud","2.4",H9="Sotsiaaltoetused","2.3",H9="Muud antud toetused ja ülekanded","2.3",H9="Materiaalsete ja immateriaalsete vara soetamine/renoveerimine","4")</f>
        <v>2.1</v>
      </c>
    </row>
    <row r="10" spans="1:22" x14ac:dyDescent="0.3">
      <c r="A10" s="22" t="s">
        <v>29</v>
      </c>
      <c r="B10" s="22" t="s">
        <v>30</v>
      </c>
      <c r="C10" s="22" t="s">
        <v>31</v>
      </c>
      <c r="D10" s="22" t="s">
        <v>32</v>
      </c>
      <c r="E10" s="22" t="s">
        <v>33</v>
      </c>
      <c r="F10" s="22" t="s">
        <v>34</v>
      </c>
      <c r="G10" s="22" t="s">
        <v>35</v>
      </c>
      <c r="H10" s="22" t="s">
        <v>36</v>
      </c>
      <c r="I10" s="22" t="s">
        <v>37</v>
      </c>
      <c r="J10" s="22" t="s">
        <v>39</v>
      </c>
      <c r="K10" s="22" t="s">
        <v>40</v>
      </c>
      <c r="L10" s="23">
        <v>135255.74003679998</v>
      </c>
      <c r="M10" s="23">
        <v>0</v>
      </c>
      <c r="N10" s="23">
        <v>131827.04830860003</v>
      </c>
      <c r="O10" s="23">
        <v>3428.6917282000068</v>
      </c>
      <c r="P10" s="23">
        <v>0</v>
      </c>
      <c r="Q10" s="23">
        <v>0</v>
      </c>
      <c r="R10" s="23">
        <v>0</v>
      </c>
      <c r="S10" s="23">
        <f t="shared" ref="S10:S58" si="2">Q10+R10</f>
        <v>0</v>
      </c>
      <c r="T10" s="23">
        <f>O10</f>
        <v>3428.6917282000068</v>
      </c>
      <c r="U10" s="23"/>
      <c r="V10" s="35" t="str" cm="1">
        <f t="array" ref="V10">_xlfn.IFS(H10="Majandamiskulud","2.1",H10="Tööjõukulud","2.2",H10="Muud kulud","2.4",H10="Muud tegevuskulud","2.4",H10="Sotsiaaltoetused","2.3",H10="Muud antud toetused ja ülekanded","2.3",H10="Materiaalsete ja immateriaalsete vara soetamine/renoveerimine","4")</f>
        <v>2.1</v>
      </c>
    </row>
    <row r="11" spans="1:22" x14ac:dyDescent="0.3">
      <c r="A11" s="22" t="s">
        <v>29</v>
      </c>
      <c r="B11" s="22" t="s">
        <v>30</v>
      </c>
      <c r="C11" s="22" t="s">
        <v>31</v>
      </c>
      <c r="D11" s="22" t="s">
        <v>32</v>
      </c>
      <c r="E11" s="22" t="s">
        <v>33</v>
      </c>
      <c r="F11" s="22" t="s">
        <v>34</v>
      </c>
      <c r="G11" s="22" t="s">
        <v>35</v>
      </c>
      <c r="H11" s="22" t="s">
        <v>36</v>
      </c>
      <c r="I11" s="22" t="s">
        <v>37</v>
      </c>
      <c r="J11" s="22" t="s">
        <v>41</v>
      </c>
      <c r="K11" s="22" t="s">
        <v>42</v>
      </c>
      <c r="L11" s="23">
        <v>77.631697000000003</v>
      </c>
      <c r="M11" s="23">
        <v>77.631697000000003</v>
      </c>
      <c r="N11" s="23">
        <v>77.641840000000059</v>
      </c>
      <c r="O11" s="23">
        <f>L11-N11</f>
        <v>-1.014300000005619E-2</v>
      </c>
      <c r="P11" s="23">
        <v>0</v>
      </c>
      <c r="Q11" s="23">
        <v>0</v>
      </c>
      <c r="R11" s="23">
        <v>0</v>
      </c>
      <c r="S11" s="23">
        <f t="shared" si="2"/>
        <v>0</v>
      </c>
      <c r="T11" s="23">
        <f>O11</f>
        <v>-1.014300000005619E-2</v>
      </c>
      <c r="U11" s="23"/>
      <c r="V11" s="35" t="str" cm="1">
        <f t="array" ref="V11">_xlfn.IFS(H11="Majandamiskulud","2.1",H11="Tööjõukulud","2.2",H11="Muud kulud","2.4",H11="Muud tegevuskulud","2.4",H11="Sotsiaaltoetused","2.3",H11="Muud antud toetused ja ülekanded","2.3",H11="Materiaalsete ja immateriaalsete vara soetamine/renoveerimine","4")</f>
        <v>2.1</v>
      </c>
    </row>
    <row r="12" spans="1:22" x14ac:dyDescent="0.3">
      <c r="A12" s="22" t="s">
        <v>29</v>
      </c>
      <c r="B12" s="22" t="s">
        <v>30</v>
      </c>
      <c r="C12" s="22" t="s">
        <v>31</v>
      </c>
      <c r="D12" s="22" t="s">
        <v>32</v>
      </c>
      <c r="E12" s="22" t="s">
        <v>33</v>
      </c>
      <c r="F12" s="22" t="s">
        <v>34</v>
      </c>
      <c r="G12" s="22" t="s">
        <v>35</v>
      </c>
      <c r="H12" s="22" t="s">
        <v>36</v>
      </c>
      <c r="I12" s="22" t="s">
        <v>37</v>
      </c>
      <c r="J12" s="22" t="s">
        <v>43</v>
      </c>
      <c r="K12" s="22" t="s">
        <v>44</v>
      </c>
      <c r="L12" s="23">
        <v>0</v>
      </c>
      <c r="M12" s="23">
        <v>0</v>
      </c>
      <c r="N12" s="23">
        <v>-9.9999999997102407E-5</v>
      </c>
      <c r="O12" s="23">
        <v>9.9999999997102407E-5</v>
      </c>
      <c r="P12" s="23">
        <v>0</v>
      </c>
      <c r="Q12" s="23">
        <v>0</v>
      </c>
      <c r="R12" s="23">
        <v>0</v>
      </c>
      <c r="S12" s="23">
        <f t="shared" si="2"/>
        <v>0</v>
      </c>
      <c r="T12" s="23">
        <f>O12</f>
        <v>9.9999999997102407E-5</v>
      </c>
      <c r="U12" s="23"/>
      <c r="V12" s="35" t="str" cm="1">
        <f t="array" ref="V12">_xlfn.IFS(H12="Majandamiskulud","2.1",H12="Tööjõukulud","2.2",H12="Muud kulud","2.4",H12="Muud tegevuskulud","2.4",H12="Sotsiaaltoetused","2.3",H12="Muud antud toetused ja ülekanded","2.3",H12="Materiaalsete ja immateriaalsete vara soetamine/renoveerimine","4")</f>
        <v>2.1</v>
      </c>
    </row>
    <row r="13" spans="1:22" x14ac:dyDescent="0.3">
      <c r="A13" s="22" t="s">
        <v>29</v>
      </c>
      <c r="B13" s="22" t="s">
        <v>30</v>
      </c>
      <c r="C13" s="22" t="s">
        <v>31</v>
      </c>
      <c r="D13" s="22" t="s">
        <v>32</v>
      </c>
      <c r="E13" s="22" t="s">
        <v>33</v>
      </c>
      <c r="F13" s="22" t="s">
        <v>34</v>
      </c>
      <c r="G13" s="22" t="s">
        <v>35</v>
      </c>
      <c r="H13" s="22" t="s">
        <v>45</v>
      </c>
      <c r="I13" s="22" t="s">
        <v>37</v>
      </c>
      <c r="J13" s="22" t="s">
        <v>38</v>
      </c>
      <c r="K13" s="22" t="s">
        <v>38</v>
      </c>
      <c r="L13" s="23">
        <v>36.829500000000024</v>
      </c>
      <c r="M13" s="23">
        <v>0</v>
      </c>
      <c r="N13" s="23">
        <v>-3.8000000003535206E-5</v>
      </c>
      <c r="O13" s="23">
        <v>36.829538000000028</v>
      </c>
      <c r="P13" s="23">
        <f t="shared" ref="P13" si="3">O13</f>
        <v>36.829538000000028</v>
      </c>
      <c r="Q13" s="23">
        <f>P13</f>
        <v>36.829538000000028</v>
      </c>
      <c r="R13" s="23">
        <v>0</v>
      </c>
      <c r="S13" s="23">
        <f t="shared" si="2"/>
        <v>36.829538000000028</v>
      </c>
      <c r="T13" s="23">
        <v>0</v>
      </c>
      <c r="U13" s="23"/>
      <c r="V13" s="35" t="str" cm="1">
        <f t="array" ref="V13">_xlfn.IFS(H13="Majandamiskulud","2.1",H13="Tööjõukulud","2.2",H13="Muud kulud","2.4",H13="Muud tegevuskulud","2.4",H13="Sotsiaaltoetused","2.3",H13="Muud antud toetused ja ülekanded","2.3",H13="Materiaalsete ja immateriaalsete vara soetamine/renoveerimine","4")</f>
        <v>2.4</v>
      </c>
    </row>
    <row r="14" spans="1:22" x14ac:dyDescent="0.3">
      <c r="A14" s="22" t="s">
        <v>29</v>
      </c>
      <c r="B14" s="22" t="s">
        <v>30</v>
      </c>
      <c r="C14" s="22" t="s">
        <v>31</v>
      </c>
      <c r="D14" s="22" t="s">
        <v>32</v>
      </c>
      <c r="E14" s="22" t="s">
        <v>33</v>
      </c>
      <c r="F14" s="22" t="s">
        <v>34</v>
      </c>
      <c r="G14" s="22" t="s">
        <v>35</v>
      </c>
      <c r="H14" s="22" t="s">
        <v>46</v>
      </c>
      <c r="I14" s="22" t="s">
        <v>37</v>
      </c>
      <c r="J14" s="22" t="s">
        <v>38</v>
      </c>
      <c r="K14" s="22" t="s">
        <v>38</v>
      </c>
      <c r="L14" s="23">
        <v>1758147.6496613682</v>
      </c>
      <c r="M14" s="23">
        <v>23996.177767200003</v>
      </c>
      <c r="N14" s="23">
        <v>1769113.795045</v>
      </c>
      <c r="O14" s="23">
        <v>-10966.145383631967</v>
      </c>
      <c r="P14" s="23">
        <v>0</v>
      </c>
      <c r="Q14" s="23">
        <v>0</v>
      </c>
      <c r="R14" s="23">
        <v>0</v>
      </c>
      <c r="S14" s="23">
        <f t="shared" si="2"/>
        <v>0</v>
      </c>
      <c r="T14" s="23">
        <v>0</v>
      </c>
      <c r="U14" s="23"/>
      <c r="V14" s="35" t="str" cm="1">
        <f t="array" ref="V14">_xlfn.IFS(H14="Majandamiskulud","2.1",H14="Tööjõukulud","2.2",H14="Muud kulud","2.4",H14="Muud tegevuskulud","2.4",H14="Sotsiaaltoetused","2.3",H14="Muud antud toetused ja ülekanded","2.3",H14="Materiaalsete ja immateriaalsete vara soetamine/renoveerimine","4")</f>
        <v>2.2</v>
      </c>
    </row>
    <row r="15" spans="1:22" x14ac:dyDescent="0.3">
      <c r="A15" s="22" t="s">
        <v>29</v>
      </c>
      <c r="B15" s="22" t="s">
        <v>30</v>
      </c>
      <c r="C15" s="22" t="s">
        <v>31</v>
      </c>
      <c r="D15" s="22" t="s">
        <v>32</v>
      </c>
      <c r="E15" s="22" t="s">
        <v>33</v>
      </c>
      <c r="F15" s="22" t="s">
        <v>34</v>
      </c>
      <c r="G15" s="22" t="s">
        <v>35</v>
      </c>
      <c r="H15" s="22" t="s">
        <v>46</v>
      </c>
      <c r="I15" s="22" t="s">
        <v>37</v>
      </c>
      <c r="J15" s="22" t="s">
        <v>41</v>
      </c>
      <c r="K15" s="22" t="s">
        <v>42</v>
      </c>
      <c r="L15" s="23">
        <v>-8.1944000008604689E-5</v>
      </c>
      <c r="M15" s="23">
        <v>-8.1944000008604689E-5</v>
      </c>
      <c r="N15" s="23">
        <v>0</v>
      </c>
      <c r="O15" s="23">
        <f>L15-N15</f>
        <v>-8.1944000008604689E-5</v>
      </c>
      <c r="P15" s="23">
        <v>0</v>
      </c>
      <c r="Q15" s="23">
        <v>0</v>
      </c>
      <c r="R15" s="23">
        <v>0</v>
      </c>
      <c r="S15" s="23">
        <f t="shared" si="2"/>
        <v>0</v>
      </c>
      <c r="T15" s="23">
        <f>O15</f>
        <v>-8.1944000008604689E-5</v>
      </c>
      <c r="U15" s="23"/>
      <c r="V15" s="35" t="str" cm="1">
        <f t="array" ref="V15">_xlfn.IFS(H15="Majandamiskulud","2.1",H15="Tööjõukulud","2.2",H15="Muud kulud","2.4",H15="Muud tegevuskulud","2.4",H15="Sotsiaaltoetused","2.3",H15="Muud antud toetused ja ülekanded","2.3",H15="Materiaalsete ja immateriaalsete vara soetamine/renoveerimine","4")</f>
        <v>2.2</v>
      </c>
    </row>
    <row r="16" spans="1:22" x14ac:dyDescent="0.3">
      <c r="A16" s="22" t="s">
        <v>29</v>
      </c>
      <c r="B16" s="22" t="s">
        <v>30</v>
      </c>
      <c r="C16" s="22" t="s">
        <v>31</v>
      </c>
      <c r="D16" s="22" t="s">
        <v>32</v>
      </c>
      <c r="E16" s="22" t="s">
        <v>33</v>
      </c>
      <c r="F16" s="22" t="s">
        <v>34</v>
      </c>
      <c r="G16" s="22" t="s">
        <v>35</v>
      </c>
      <c r="H16" s="22" t="s">
        <v>46</v>
      </c>
      <c r="I16" s="22" t="s">
        <v>37</v>
      </c>
      <c r="J16" s="22" t="s">
        <v>43</v>
      </c>
      <c r="K16" s="22" t="s">
        <v>44</v>
      </c>
      <c r="L16" s="23">
        <v>2302.0118200000002</v>
      </c>
      <c r="M16" s="23">
        <v>2302.0118200000002</v>
      </c>
      <c r="N16" s="23">
        <v>0</v>
      </c>
      <c r="O16" s="23">
        <v>2302.0118200000002</v>
      </c>
      <c r="P16" s="23">
        <v>0</v>
      </c>
      <c r="Q16" s="23">
        <v>0</v>
      </c>
      <c r="R16" s="23">
        <v>0</v>
      </c>
      <c r="S16" s="23">
        <f t="shared" si="2"/>
        <v>0</v>
      </c>
      <c r="T16" s="23">
        <f>O16</f>
        <v>2302.0118200000002</v>
      </c>
      <c r="U16" s="23"/>
      <c r="V16" s="35" t="str" cm="1">
        <f t="array" ref="V16">_xlfn.IFS(H16="Majandamiskulud","2.1",H16="Tööjõukulud","2.2",H16="Muud kulud","2.4",H16="Muud tegevuskulud","2.4",H16="Sotsiaaltoetused","2.3",H16="Muud antud toetused ja ülekanded","2.3",H16="Materiaalsete ja immateriaalsete vara soetamine/renoveerimine","4")</f>
        <v>2.2</v>
      </c>
    </row>
    <row r="17" spans="1:22" x14ac:dyDescent="0.3">
      <c r="A17" s="22" t="s">
        <v>29</v>
      </c>
      <c r="B17" s="22" t="s">
        <v>30</v>
      </c>
      <c r="C17" s="22" t="s">
        <v>31</v>
      </c>
      <c r="D17" s="22" t="s">
        <v>47</v>
      </c>
      <c r="E17" s="22" t="s">
        <v>48</v>
      </c>
      <c r="F17" s="22" t="s">
        <v>49</v>
      </c>
      <c r="G17" s="22" t="s">
        <v>35</v>
      </c>
      <c r="H17" s="22" t="s">
        <v>36</v>
      </c>
      <c r="I17" s="22" t="s">
        <v>37</v>
      </c>
      <c r="J17" s="22" t="s">
        <v>38</v>
      </c>
      <c r="K17" s="22" t="s">
        <v>38</v>
      </c>
      <c r="L17" s="23">
        <v>259204.60549676005</v>
      </c>
      <c r="M17" s="23">
        <v>32955.776420000002</v>
      </c>
      <c r="N17" s="23">
        <v>288849.43274229998</v>
      </c>
      <c r="O17" s="23">
        <v>-29644.82724554</v>
      </c>
      <c r="P17" s="23">
        <v>0</v>
      </c>
      <c r="Q17" s="23">
        <v>0</v>
      </c>
      <c r="R17" s="23">
        <v>0</v>
      </c>
      <c r="S17" s="23">
        <f t="shared" si="2"/>
        <v>0</v>
      </c>
      <c r="T17" s="23">
        <v>0</v>
      </c>
      <c r="U17" s="23"/>
      <c r="V17" s="35" t="str" cm="1">
        <f t="array" ref="V17">_xlfn.IFS(H17="Majandamiskulud","2.1",H17="Tööjõukulud","2.2",H17="Muud kulud","2.4",H17="Muud tegevuskulud","2.4",H17="Sotsiaaltoetused","2.3",H17="Muud antud toetused ja ülekanded","2.3",H17="Materiaalsete ja immateriaalsete vara soetamine/renoveerimine","4")</f>
        <v>2.1</v>
      </c>
    </row>
    <row r="18" spans="1:22" x14ac:dyDescent="0.3">
      <c r="A18" s="22" t="s">
        <v>29</v>
      </c>
      <c r="B18" s="22" t="s">
        <v>30</v>
      </c>
      <c r="C18" s="22" t="s">
        <v>31</v>
      </c>
      <c r="D18" s="22" t="s">
        <v>47</v>
      </c>
      <c r="E18" s="22" t="s">
        <v>48</v>
      </c>
      <c r="F18" s="22" t="s">
        <v>49</v>
      </c>
      <c r="G18" s="22" t="s">
        <v>35</v>
      </c>
      <c r="H18" s="22" t="s">
        <v>36</v>
      </c>
      <c r="I18" s="22" t="s">
        <v>37</v>
      </c>
      <c r="J18" s="22" t="s">
        <v>39</v>
      </c>
      <c r="K18" s="22" t="s">
        <v>40</v>
      </c>
      <c r="L18" s="23">
        <v>537548.5031359999</v>
      </c>
      <c r="M18" s="23">
        <v>0</v>
      </c>
      <c r="N18" s="23">
        <v>516807.09279199992</v>
      </c>
      <c r="O18" s="23">
        <v>20741.410343999902</v>
      </c>
      <c r="P18" s="23">
        <v>0</v>
      </c>
      <c r="Q18" s="23">
        <v>0</v>
      </c>
      <c r="R18" s="23">
        <v>0</v>
      </c>
      <c r="S18" s="23">
        <f t="shared" si="2"/>
        <v>0</v>
      </c>
      <c r="T18" s="23">
        <f>O18</f>
        <v>20741.410343999902</v>
      </c>
      <c r="U18" s="23"/>
      <c r="V18" s="35" t="str" cm="1">
        <f t="array" ref="V18">_xlfn.IFS(H18="Majandamiskulud","2.1",H18="Tööjõukulud","2.2",H18="Muud kulud","2.4",H18="Muud tegevuskulud","2.4",H18="Sotsiaaltoetused","2.3",H18="Muud antud toetused ja ülekanded","2.3",H18="Materiaalsete ja immateriaalsete vara soetamine/renoveerimine","4")</f>
        <v>2.1</v>
      </c>
    </row>
    <row r="19" spans="1:22" x14ac:dyDescent="0.3">
      <c r="A19" s="22" t="s">
        <v>29</v>
      </c>
      <c r="B19" s="22" t="s">
        <v>30</v>
      </c>
      <c r="C19" s="22" t="s">
        <v>31</v>
      </c>
      <c r="D19" s="22" t="s">
        <v>47</v>
      </c>
      <c r="E19" s="22" t="s">
        <v>48</v>
      </c>
      <c r="F19" s="22" t="s">
        <v>49</v>
      </c>
      <c r="G19" s="22" t="s">
        <v>35</v>
      </c>
      <c r="H19" s="22" t="s">
        <v>36</v>
      </c>
      <c r="I19" s="22" t="s">
        <v>37</v>
      </c>
      <c r="J19" s="22" t="s">
        <v>41</v>
      </c>
      <c r="K19" s="22" t="s">
        <v>42</v>
      </c>
      <c r="L19" s="23">
        <v>285.42514</v>
      </c>
      <c r="M19" s="23">
        <v>285.42514</v>
      </c>
      <c r="N19" s="23">
        <v>285.46279999999996</v>
      </c>
      <c r="O19" s="23">
        <f>L19-N19</f>
        <v>-3.7659999999959837E-2</v>
      </c>
      <c r="P19" s="23">
        <v>0</v>
      </c>
      <c r="Q19" s="23">
        <v>0</v>
      </c>
      <c r="R19" s="23">
        <v>0</v>
      </c>
      <c r="S19" s="23">
        <f t="shared" si="2"/>
        <v>0</v>
      </c>
      <c r="T19" s="23">
        <f>O19</f>
        <v>-3.7659999999959837E-2</v>
      </c>
      <c r="U19" s="23"/>
      <c r="V19" s="35" t="str" cm="1">
        <f t="array" ref="V19">_xlfn.IFS(H19="Majandamiskulud","2.1",H19="Tööjõukulud","2.2",H19="Muud kulud","2.4",H19="Muud tegevuskulud","2.4",H19="Sotsiaaltoetused","2.3",H19="Muud antud toetused ja ülekanded","2.3",H19="Materiaalsete ja immateriaalsete vara soetamine/renoveerimine","4")</f>
        <v>2.1</v>
      </c>
    </row>
    <row r="20" spans="1:22" x14ac:dyDescent="0.3">
      <c r="A20" s="22" t="s">
        <v>29</v>
      </c>
      <c r="B20" s="22" t="s">
        <v>30</v>
      </c>
      <c r="C20" s="22" t="s">
        <v>31</v>
      </c>
      <c r="D20" s="22" t="s">
        <v>47</v>
      </c>
      <c r="E20" s="22" t="s">
        <v>48</v>
      </c>
      <c r="F20" s="22" t="s">
        <v>49</v>
      </c>
      <c r="G20" s="22" t="s">
        <v>35</v>
      </c>
      <c r="H20" s="22" t="s">
        <v>45</v>
      </c>
      <c r="I20" s="22" t="s">
        <v>37</v>
      </c>
      <c r="J20" s="22" t="s">
        <v>38</v>
      </c>
      <c r="K20" s="22" t="s">
        <v>38</v>
      </c>
      <c r="L20" s="23">
        <v>10348.152</v>
      </c>
      <c r="M20" s="23">
        <v>0</v>
      </c>
      <c r="N20" s="23">
        <v>10290.10994</v>
      </c>
      <c r="O20" s="23">
        <v>58.042059999999765</v>
      </c>
      <c r="P20" s="23">
        <f t="shared" ref="P20:P21" si="4">O20</f>
        <v>58.042059999999765</v>
      </c>
      <c r="Q20" s="23">
        <f>P20</f>
        <v>58.042059999999765</v>
      </c>
      <c r="R20" s="23">
        <v>0</v>
      </c>
      <c r="S20" s="23">
        <f t="shared" si="2"/>
        <v>58.042059999999765</v>
      </c>
      <c r="T20" s="23">
        <v>0</v>
      </c>
      <c r="U20" s="23"/>
      <c r="V20" s="35" t="str" cm="1">
        <f t="array" ref="V20">_xlfn.IFS(H20="Majandamiskulud","2.1",H20="Tööjõukulud","2.2",H20="Muud kulud","2.4",H20="Muud tegevuskulud","2.4",H20="Sotsiaaltoetused","2.3",H20="Muud antud toetused ja ülekanded","2.3",H20="Materiaalsete ja immateriaalsete vara soetamine/renoveerimine","4")</f>
        <v>2.4</v>
      </c>
    </row>
    <row r="21" spans="1:22" x14ac:dyDescent="0.3">
      <c r="A21" s="22" t="s">
        <v>29</v>
      </c>
      <c r="B21" s="22" t="s">
        <v>30</v>
      </c>
      <c r="C21" s="22" t="s">
        <v>31</v>
      </c>
      <c r="D21" s="22" t="s">
        <v>47</v>
      </c>
      <c r="E21" s="22" t="s">
        <v>48</v>
      </c>
      <c r="F21" s="22" t="s">
        <v>49</v>
      </c>
      <c r="G21" s="22" t="s">
        <v>35</v>
      </c>
      <c r="H21" s="22" t="s">
        <v>46</v>
      </c>
      <c r="I21" s="22" t="s">
        <v>37</v>
      </c>
      <c r="J21" s="22" t="s">
        <v>38</v>
      </c>
      <c r="K21" s="22" t="s">
        <v>38</v>
      </c>
      <c r="L21" s="23">
        <v>5635541.3930433607</v>
      </c>
      <c r="M21" s="23">
        <v>88225.720463999998</v>
      </c>
      <c r="N21" s="23">
        <v>5408264.5114744008</v>
      </c>
      <c r="O21" s="23">
        <v>227276.88156896015</v>
      </c>
      <c r="P21" s="23">
        <f t="shared" si="4"/>
        <v>227276.88156896015</v>
      </c>
      <c r="Q21" s="23">
        <f>P21</f>
        <v>227276.88156896015</v>
      </c>
      <c r="R21" s="23">
        <v>0</v>
      </c>
      <c r="S21" s="23">
        <f t="shared" si="2"/>
        <v>227276.88156896015</v>
      </c>
      <c r="T21" s="23">
        <v>0</v>
      </c>
      <c r="U21" s="23"/>
      <c r="V21" s="35" t="str" cm="1">
        <f t="array" ref="V21">_xlfn.IFS(H21="Majandamiskulud","2.1",H21="Tööjõukulud","2.2",H21="Muud kulud","2.4",H21="Muud tegevuskulud","2.4",H21="Sotsiaaltoetused","2.3",H21="Muud antud toetused ja ülekanded","2.3",H21="Materiaalsete ja immateriaalsete vara soetamine/renoveerimine","4")</f>
        <v>2.2</v>
      </c>
    </row>
    <row r="22" spans="1:22" x14ac:dyDescent="0.3">
      <c r="A22" s="22" t="s">
        <v>29</v>
      </c>
      <c r="B22" s="22" t="s">
        <v>30</v>
      </c>
      <c r="C22" s="22" t="s">
        <v>31</v>
      </c>
      <c r="D22" s="22" t="s">
        <v>47</v>
      </c>
      <c r="E22" s="22" t="s">
        <v>48</v>
      </c>
      <c r="F22" s="22" t="s">
        <v>49</v>
      </c>
      <c r="G22" s="22" t="s">
        <v>35</v>
      </c>
      <c r="H22" s="22" t="s">
        <v>46</v>
      </c>
      <c r="I22" s="22" t="s">
        <v>37</v>
      </c>
      <c r="J22" s="22" t="s">
        <v>41</v>
      </c>
      <c r="K22" s="22" t="s">
        <v>42</v>
      </c>
      <c r="L22" s="23">
        <v>-3.0127999997731081E-4</v>
      </c>
      <c r="M22" s="23">
        <v>-3.0127999997731081E-4</v>
      </c>
      <c r="N22" s="23">
        <v>0</v>
      </c>
      <c r="O22" s="23">
        <f>L22-N22</f>
        <v>-3.0127999997731081E-4</v>
      </c>
      <c r="P22" s="23">
        <v>0</v>
      </c>
      <c r="Q22" s="23">
        <v>0</v>
      </c>
      <c r="R22" s="23">
        <v>0</v>
      </c>
      <c r="S22" s="23">
        <f t="shared" si="2"/>
        <v>0</v>
      </c>
      <c r="T22" s="23">
        <f>O22</f>
        <v>-3.0127999997731081E-4</v>
      </c>
      <c r="U22" s="23"/>
      <c r="V22" s="35" t="str" cm="1">
        <f t="array" ref="V22">_xlfn.IFS(H22="Majandamiskulud","2.1",H22="Tööjõukulud","2.2",H22="Muud kulud","2.4",H22="Muud tegevuskulud","2.4",H22="Sotsiaaltoetused","2.3",H22="Muud antud toetused ja ülekanded","2.3",H22="Materiaalsete ja immateriaalsete vara soetamine/renoveerimine","4")</f>
        <v>2.2</v>
      </c>
    </row>
    <row r="23" spans="1:22" x14ac:dyDescent="0.3">
      <c r="A23" s="22" t="s">
        <v>29</v>
      </c>
      <c r="B23" s="22" t="s">
        <v>30</v>
      </c>
      <c r="C23" s="22" t="s">
        <v>31</v>
      </c>
      <c r="D23" s="22" t="s">
        <v>47</v>
      </c>
      <c r="E23" s="22" t="s">
        <v>48</v>
      </c>
      <c r="F23" s="22" t="s">
        <v>49</v>
      </c>
      <c r="G23" s="22" t="s">
        <v>35</v>
      </c>
      <c r="H23" s="22" t="s">
        <v>46</v>
      </c>
      <c r="I23" s="22" t="s">
        <v>37</v>
      </c>
      <c r="J23" s="22" t="s">
        <v>43</v>
      </c>
      <c r="K23" s="22" t="s">
        <v>44</v>
      </c>
      <c r="L23" s="23">
        <v>8463.7083999999995</v>
      </c>
      <c r="M23" s="23">
        <v>8463.7083999999995</v>
      </c>
      <c r="N23" s="23">
        <v>0</v>
      </c>
      <c r="O23" s="23">
        <v>8463.7083999999995</v>
      </c>
      <c r="P23" s="23">
        <v>0</v>
      </c>
      <c r="Q23" s="23">
        <v>0</v>
      </c>
      <c r="R23" s="23">
        <v>0</v>
      </c>
      <c r="S23" s="23">
        <f t="shared" si="2"/>
        <v>0</v>
      </c>
      <c r="T23" s="23">
        <f>O23</f>
        <v>8463.7083999999995</v>
      </c>
      <c r="U23" s="23"/>
      <c r="V23" s="35" t="str" cm="1">
        <f t="array" ref="V23">_xlfn.IFS(H23="Majandamiskulud","2.1",H23="Tööjõukulud","2.2",H23="Muud kulud","2.4",H23="Muud tegevuskulud","2.4",H23="Sotsiaaltoetused","2.3",H23="Muud antud toetused ja ülekanded","2.3",H23="Materiaalsete ja immateriaalsete vara soetamine/renoveerimine","4")</f>
        <v>2.2</v>
      </c>
    </row>
    <row r="24" spans="1:22" x14ac:dyDescent="0.3">
      <c r="A24" s="22" t="s">
        <v>29</v>
      </c>
      <c r="B24" s="22" t="s">
        <v>30</v>
      </c>
      <c r="C24" s="22" t="s">
        <v>31</v>
      </c>
      <c r="D24" s="22" t="s">
        <v>50</v>
      </c>
      <c r="E24" s="22" t="s">
        <v>51</v>
      </c>
      <c r="F24" s="22" t="s">
        <v>52</v>
      </c>
      <c r="G24" s="22" t="s">
        <v>35</v>
      </c>
      <c r="H24" s="22" t="s">
        <v>36</v>
      </c>
      <c r="I24" s="22" t="s">
        <v>37</v>
      </c>
      <c r="J24" s="22" t="s">
        <v>38</v>
      </c>
      <c r="K24" s="22" t="s">
        <v>38</v>
      </c>
      <c r="L24" s="23">
        <v>14433.140141442003</v>
      </c>
      <c r="M24" s="23">
        <v>1835.0574389999999</v>
      </c>
      <c r="N24" s="23">
        <v>12367.097503000001</v>
      </c>
      <c r="O24" s="23">
        <v>2066.0426384420016</v>
      </c>
      <c r="P24" s="23">
        <f>O24</f>
        <v>2066.0426384420016</v>
      </c>
      <c r="Q24" s="23">
        <f>P24</f>
        <v>2066.0426384420016</v>
      </c>
      <c r="R24" s="23">
        <v>0</v>
      </c>
      <c r="S24" s="23">
        <f t="shared" si="2"/>
        <v>2066.0426384420016</v>
      </c>
      <c r="T24" s="23">
        <v>0</v>
      </c>
      <c r="U24" s="23"/>
      <c r="V24" s="35" t="str" cm="1">
        <f t="array" ref="V24">_xlfn.IFS(H24="Majandamiskulud","2.1",H24="Tööjõukulud","2.2",H24="Muud kulud","2.4",H24="Muud tegevuskulud","2.4",H24="Sotsiaaltoetused","2.3",H24="Muud antud toetused ja ülekanded","2.3",H24="Materiaalsete ja immateriaalsete vara soetamine/renoveerimine","4")</f>
        <v>2.1</v>
      </c>
    </row>
    <row r="25" spans="1:22" x14ac:dyDescent="0.3">
      <c r="A25" s="22" t="s">
        <v>29</v>
      </c>
      <c r="B25" s="22" t="s">
        <v>30</v>
      </c>
      <c r="C25" s="22" t="s">
        <v>31</v>
      </c>
      <c r="D25" s="22" t="s">
        <v>50</v>
      </c>
      <c r="E25" s="22" t="s">
        <v>51</v>
      </c>
      <c r="F25" s="22" t="s">
        <v>52</v>
      </c>
      <c r="G25" s="22" t="s">
        <v>35</v>
      </c>
      <c r="H25" s="22" t="s">
        <v>36</v>
      </c>
      <c r="I25" s="22" t="s">
        <v>37</v>
      </c>
      <c r="J25" s="22" t="s">
        <v>39</v>
      </c>
      <c r="K25" s="22" t="s">
        <v>40</v>
      </c>
      <c r="L25" s="23">
        <v>30482.996827200004</v>
      </c>
      <c r="M25" s="23">
        <v>0</v>
      </c>
      <c r="N25" s="23">
        <v>28660.288899399995</v>
      </c>
      <c r="O25" s="23">
        <v>1822.7079278000056</v>
      </c>
      <c r="P25" s="23">
        <v>0</v>
      </c>
      <c r="Q25" s="23">
        <v>0</v>
      </c>
      <c r="R25" s="23">
        <v>0</v>
      </c>
      <c r="S25" s="23">
        <f t="shared" si="2"/>
        <v>0</v>
      </c>
      <c r="T25" s="23">
        <f t="shared" ref="T25:T27" si="5">O25</f>
        <v>1822.7079278000056</v>
      </c>
      <c r="U25" s="23"/>
      <c r="V25" s="35" t="str" cm="1">
        <f t="array" ref="V25">_xlfn.IFS(H25="Majandamiskulud","2.1",H25="Tööjõukulud","2.2",H25="Muud kulud","2.4",H25="Muud tegevuskulud","2.4",H25="Sotsiaaltoetused","2.3",H25="Muud antud toetused ja ülekanded","2.3",H25="Materiaalsete ja immateriaalsete vara soetamine/renoveerimine","4")</f>
        <v>2.1</v>
      </c>
    </row>
    <row r="26" spans="1:22" x14ac:dyDescent="0.3">
      <c r="A26" s="22" t="s">
        <v>29</v>
      </c>
      <c r="B26" s="22" t="s">
        <v>30</v>
      </c>
      <c r="C26" s="22" t="s">
        <v>31</v>
      </c>
      <c r="D26" s="22" t="s">
        <v>50</v>
      </c>
      <c r="E26" s="22" t="s">
        <v>51</v>
      </c>
      <c r="F26" s="22" t="s">
        <v>52</v>
      </c>
      <c r="G26" s="22" t="s">
        <v>35</v>
      </c>
      <c r="H26" s="22" t="s">
        <v>36</v>
      </c>
      <c r="I26" s="22" t="s">
        <v>37</v>
      </c>
      <c r="J26" s="22" t="s">
        <v>53</v>
      </c>
      <c r="K26" s="22" t="s">
        <v>54</v>
      </c>
      <c r="L26" s="23">
        <v>150000</v>
      </c>
      <c r="M26" s="23">
        <v>0</v>
      </c>
      <c r="N26" s="23">
        <v>129788.23000000001</v>
      </c>
      <c r="O26" s="23">
        <f>L26-N26</f>
        <v>20211.76999999999</v>
      </c>
      <c r="P26" s="23">
        <v>0</v>
      </c>
      <c r="Q26" s="23">
        <v>0</v>
      </c>
      <c r="R26" s="23">
        <v>0</v>
      </c>
      <c r="S26" s="23">
        <f t="shared" si="2"/>
        <v>0</v>
      </c>
      <c r="T26" s="23">
        <f t="shared" si="5"/>
        <v>20211.76999999999</v>
      </c>
      <c r="U26" s="23"/>
      <c r="V26" s="35" t="str" cm="1">
        <f t="array" ref="V26">_xlfn.IFS(H26="Majandamiskulud","2.1",H26="Tööjõukulud","2.2",H26="Muud kulud","2.4",H26="Muud tegevuskulud","2.4",H26="Sotsiaaltoetused","2.3",H26="Muud antud toetused ja ülekanded","2.3",H26="Materiaalsete ja immateriaalsete vara soetamine/renoveerimine","4")</f>
        <v>2.1</v>
      </c>
    </row>
    <row r="27" spans="1:22" x14ac:dyDescent="0.3">
      <c r="A27" s="22" t="s">
        <v>29</v>
      </c>
      <c r="B27" s="22" t="s">
        <v>30</v>
      </c>
      <c r="C27" s="22" t="s">
        <v>31</v>
      </c>
      <c r="D27" s="22" t="s">
        <v>50</v>
      </c>
      <c r="E27" s="22" t="s">
        <v>51</v>
      </c>
      <c r="F27" s="22" t="s">
        <v>52</v>
      </c>
      <c r="G27" s="22" t="s">
        <v>35</v>
      </c>
      <c r="H27" s="22" t="s">
        <v>36</v>
      </c>
      <c r="I27" s="22" t="s">
        <v>37</v>
      </c>
      <c r="J27" s="22" t="s">
        <v>41</v>
      </c>
      <c r="K27" s="22" t="s">
        <v>42</v>
      </c>
      <c r="L27" s="23">
        <v>15.893162999999999</v>
      </c>
      <c r="M27" s="23">
        <v>15.893162999999999</v>
      </c>
      <c r="N27" s="23">
        <v>15.89526</v>
      </c>
      <c r="O27" s="23">
        <f>L27-N27</f>
        <v>-2.0970000000009037E-3</v>
      </c>
      <c r="P27" s="23">
        <v>0</v>
      </c>
      <c r="Q27" s="23">
        <v>0</v>
      </c>
      <c r="R27" s="23">
        <v>0</v>
      </c>
      <c r="S27" s="23">
        <f t="shared" si="2"/>
        <v>0</v>
      </c>
      <c r="T27" s="23">
        <f t="shared" si="5"/>
        <v>-2.0970000000009037E-3</v>
      </c>
      <c r="U27" s="23"/>
      <c r="V27" s="35" t="str" cm="1">
        <f t="array" ref="V27">_xlfn.IFS(H27="Majandamiskulud","2.1",H27="Tööjõukulud","2.2",H27="Muud kulud","2.4",H27="Muud tegevuskulud","2.4",H27="Sotsiaaltoetused","2.3",H27="Muud antud toetused ja ülekanded","2.3",H27="Materiaalsete ja immateriaalsete vara soetamine/renoveerimine","4")</f>
        <v>2.1</v>
      </c>
    </row>
    <row r="28" spans="1:22" x14ac:dyDescent="0.3">
      <c r="A28" s="22" t="s">
        <v>29</v>
      </c>
      <c r="B28" s="22" t="s">
        <v>30</v>
      </c>
      <c r="C28" s="22" t="s">
        <v>31</v>
      </c>
      <c r="D28" s="22" t="s">
        <v>50</v>
      </c>
      <c r="E28" s="22" t="s">
        <v>51</v>
      </c>
      <c r="F28" s="22" t="s">
        <v>52</v>
      </c>
      <c r="G28" s="22" t="s">
        <v>35</v>
      </c>
      <c r="H28" s="22" t="s">
        <v>45</v>
      </c>
      <c r="I28" s="22" t="s">
        <v>37</v>
      </c>
      <c r="J28" s="22" t="s">
        <v>38</v>
      </c>
      <c r="K28" s="22" t="s">
        <v>38</v>
      </c>
      <c r="L28" s="23">
        <v>1.9383999999999999</v>
      </c>
      <c r="M28" s="23">
        <v>0</v>
      </c>
      <c r="N28" s="23">
        <v>-2.0000000000575113E-6</v>
      </c>
      <c r="O28" s="23">
        <v>1.9384019999999997</v>
      </c>
      <c r="P28" s="23">
        <f t="shared" ref="P28" si="6">O28</f>
        <v>1.9384019999999997</v>
      </c>
      <c r="Q28" s="23">
        <f>P28</f>
        <v>1.9384019999999997</v>
      </c>
      <c r="R28" s="23">
        <v>0</v>
      </c>
      <c r="S28" s="23">
        <f t="shared" si="2"/>
        <v>1.9384019999999997</v>
      </c>
      <c r="T28" s="23">
        <v>0</v>
      </c>
      <c r="U28" s="23"/>
      <c r="V28" s="35" t="str" cm="1">
        <f t="array" ref="V28">_xlfn.IFS(H28="Majandamiskulud","2.1",H28="Tööjõukulud","2.2",H28="Muud kulud","2.4",H28="Muud tegevuskulud","2.4",H28="Sotsiaaltoetused","2.3",H28="Muud antud toetused ja ülekanded","2.3",H28="Materiaalsete ja immateriaalsete vara soetamine/renoveerimine","4")</f>
        <v>2.4</v>
      </c>
    </row>
    <row r="29" spans="1:22" x14ac:dyDescent="0.3">
      <c r="A29" s="22" t="s">
        <v>29</v>
      </c>
      <c r="B29" s="22" t="s">
        <v>30</v>
      </c>
      <c r="C29" s="22" t="s">
        <v>31</v>
      </c>
      <c r="D29" s="22" t="s">
        <v>50</v>
      </c>
      <c r="E29" s="22" t="s">
        <v>51</v>
      </c>
      <c r="F29" s="22" t="s">
        <v>52</v>
      </c>
      <c r="G29" s="22" t="s">
        <v>35</v>
      </c>
      <c r="H29" s="22" t="s">
        <v>46</v>
      </c>
      <c r="I29" s="22" t="s">
        <v>37</v>
      </c>
      <c r="J29" s="22" t="s">
        <v>38</v>
      </c>
      <c r="K29" s="22" t="s">
        <v>38</v>
      </c>
      <c r="L29" s="23">
        <v>381039.30699527205</v>
      </c>
      <c r="M29" s="23">
        <v>4912.6217687999997</v>
      </c>
      <c r="N29" s="23">
        <v>364070.28098059999</v>
      </c>
      <c r="O29" s="23">
        <v>16969.026014672098</v>
      </c>
      <c r="P29" s="23">
        <f>16969.0260146721-10966.145383632</f>
        <v>6002.8806310401014</v>
      </c>
      <c r="Q29" s="23">
        <f>P29</f>
        <v>6002.8806310401014</v>
      </c>
      <c r="R29" s="23">
        <v>0</v>
      </c>
      <c r="S29" s="23">
        <f t="shared" si="2"/>
        <v>6002.8806310401014</v>
      </c>
      <c r="T29" s="23">
        <v>0</v>
      </c>
      <c r="U29" s="23"/>
      <c r="V29" s="35" t="str" cm="1">
        <f t="array" ref="V29">_xlfn.IFS(H29="Majandamiskulud","2.1",H29="Tööjõukulud","2.2",H29="Muud kulud","2.4",H29="Muud tegevuskulud","2.4",H29="Sotsiaaltoetused","2.3",H29="Muud antud toetused ja ülekanded","2.3",H29="Materiaalsete ja immateriaalsete vara soetamine/renoveerimine","4")</f>
        <v>2.2</v>
      </c>
    </row>
    <row r="30" spans="1:22" x14ac:dyDescent="0.3">
      <c r="A30" s="22" t="s">
        <v>29</v>
      </c>
      <c r="B30" s="22" t="s">
        <v>30</v>
      </c>
      <c r="C30" s="22" t="s">
        <v>31</v>
      </c>
      <c r="D30" s="22" t="s">
        <v>50</v>
      </c>
      <c r="E30" s="22" t="s">
        <v>51</v>
      </c>
      <c r="F30" s="22" t="s">
        <v>52</v>
      </c>
      <c r="G30" s="22" t="s">
        <v>35</v>
      </c>
      <c r="H30" s="22" t="s">
        <v>46</v>
      </c>
      <c r="I30" s="22" t="s">
        <v>37</v>
      </c>
      <c r="J30" s="22" t="s">
        <v>41</v>
      </c>
      <c r="K30" s="22" t="s">
        <v>42</v>
      </c>
      <c r="L30" s="23">
        <v>-1.6776000002494129E-5</v>
      </c>
      <c r="M30" s="23">
        <v>-1.6776000002494129E-5</v>
      </c>
      <c r="N30" s="23">
        <v>0</v>
      </c>
      <c r="O30" s="23">
        <f>L30-N30</f>
        <v>-1.6776000002494129E-5</v>
      </c>
      <c r="P30" s="23">
        <v>0</v>
      </c>
      <c r="Q30" s="23">
        <v>0</v>
      </c>
      <c r="R30" s="23">
        <v>0</v>
      </c>
      <c r="S30" s="23">
        <f t="shared" si="2"/>
        <v>0</v>
      </c>
      <c r="T30" s="23">
        <f t="shared" ref="T30:T31" si="7">O30</f>
        <v>-1.6776000002494129E-5</v>
      </c>
      <c r="U30" s="23"/>
      <c r="V30" s="35" t="str" cm="1">
        <f t="array" ref="V30">_xlfn.IFS(H30="Majandamiskulud","2.1",H30="Tööjõukulud","2.2",H30="Muud kulud","2.4",H30="Muud tegevuskulud","2.4",H30="Sotsiaaltoetused","2.3",H30="Muud antud toetused ja ülekanded","2.3",H30="Materiaalsete ja immateriaalsete vara soetamine/renoveerimine","4")</f>
        <v>2.2</v>
      </c>
    </row>
    <row r="31" spans="1:22" x14ac:dyDescent="0.3">
      <c r="A31" s="22" t="s">
        <v>29</v>
      </c>
      <c r="B31" s="22" t="s">
        <v>30</v>
      </c>
      <c r="C31" s="22" t="s">
        <v>31</v>
      </c>
      <c r="D31" s="22" t="s">
        <v>50</v>
      </c>
      <c r="E31" s="22" t="s">
        <v>51</v>
      </c>
      <c r="F31" s="22" t="s">
        <v>52</v>
      </c>
      <c r="G31" s="22" t="s">
        <v>35</v>
      </c>
      <c r="H31" s="22" t="s">
        <v>46</v>
      </c>
      <c r="I31" s="22" t="s">
        <v>37</v>
      </c>
      <c r="J31" s="22" t="s">
        <v>43</v>
      </c>
      <c r="K31" s="22" t="s">
        <v>44</v>
      </c>
      <c r="L31" s="23">
        <v>471.27978000000002</v>
      </c>
      <c r="M31" s="23">
        <v>471.27978000000002</v>
      </c>
      <c r="N31" s="23">
        <v>0</v>
      </c>
      <c r="O31" s="23">
        <v>471.27978000000002</v>
      </c>
      <c r="P31" s="23">
        <v>0</v>
      </c>
      <c r="Q31" s="23">
        <v>0</v>
      </c>
      <c r="R31" s="23">
        <v>0</v>
      </c>
      <c r="S31" s="23">
        <f t="shared" si="2"/>
        <v>0</v>
      </c>
      <c r="T31" s="23">
        <f t="shared" si="7"/>
        <v>471.27978000000002</v>
      </c>
      <c r="U31" s="23"/>
      <c r="V31" s="35" t="str" cm="1">
        <f t="array" ref="V31">_xlfn.IFS(H31="Majandamiskulud","2.1",H31="Tööjõukulud","2.2",H31="Muud kulud","2.4",H31="Muud tegevuskulud","2.4",H31="Sotsiaaltoetused","2.3",H31="Muud antud toetused ja ülekanded","2.3",H31="Materiaalsete ja immateriaalsete vara soetamine/renoveerimine","4")</f>
        <v>2.2</v>
      </c>
    </row>
    <row r="32" spans="1:22" x14ac:dyDescent="0.3">
      <c r="A32" s="22" t="s">
        <v>29</v>
      </c>
      <c r="B32" s="22" t="s">
        <v>30</v>
      </c>
      <c r="C32" s="22" t="s">
        <v>31</v>
      </c>
      <c r="D32" s="22" t="s">
        <v>55</v>
      </c>
      <c r="E32" s="22" t="s">
        <v>56</v>
      </c>
      <c r="F32" s="22" t="s">
        <v>57</v>
      </c>
      <c r="G32" s="22" t="s">
        <v>58</v>
      </c>
      <c r="H32" s="22" t="s">
        <v>36</v>
      </c>
      <c r="I32" s="22" t="s">
        <v>37</v>
      </c>
      <c r="J32" s="22" t="s">
        <v>38</v>
      </c>
      <c r="K32" s="22" t="s">
        <v>38</v>
      </c>
      <c r="L32" s="23">
        <f>2910925.97781+35432.2</f>
        <v>2946358.1778100003</v>
      </c>
      <c r="M32" s="23">
        <v>0</v>
      </c>
      <c r="N32" s="23">
        <v>2378558.8729900001</v>
      </c>
      <c r="O32" s="23">
        <f>L32-N32</f>
        <v>567799.30482000019</v>
      </c>
      <c r="P32" s="23">
        <f t="shared" ref="P32:Q56" si="8">O32</f>
        <v>567799.30482000019</v>
      </c>
      <c r="Q32" s="23">
        <f>P32</f>
        <v>567799.30482000019</v>
      </c>
      <c r="R32" s="23">
        <v>0</v>
      </c>
      <c r="S32" s="23">
        <f t="shared" si="2"/>
        <v>567799.30482000019</v>
      </c>
      <c r="T32" s="23">
        <v>0</v>
      </c>
      <c r="U32" s="23"/>
      <c r="V32" s="35" t="str" cm="1">
        <f t="array" ref="V32">_xlfn.IFS(H32="Majandamiskulud","2.1",H32="Tööjõukulud","2.2",H32="Muud kulud","2.4",H32="Muud tegevuskulud","2.4",H32="Sotsiaaltoetused","2.3",H32="Muud antud toetused ja ülekanded","2.3",H32="Materiaalsete ja immateriaalsete vara soetamine/renoveerimine","4")</f>
        <v>2.1</v>
      </c>
    </row>
    <row r="33" spans="1:22" x14ac:dyDescent="0.3">
      <c r="A33" s="22" t="s">
        <v>29</v>
      </c>
      <c r="B33" s="22" t="s">
        <v>30</v>
      </c>
      <c r="C33" s="22" t="s">
        <v>31</v>
      </c>
      <c r="D33" s="22" t="s">
        <v>55</v>
      </c>
      <c r="E33" s="22" t="s">
        <v>56</v>
      </c>
      <c r="F33" s="22" t="s">
        <v>57</v>
      </c>
      <c r="G33" s="22" t="s">
        <v>58</v>
      </c>
      <c r="H33" s="22" t="s">
        <v>36</v>
      </c>
      <c r="I33" s="22" t="s">
        <v>37</v>
      </c>
      <c r="J33" s="22" t="s">
        <v>39</v>
      </c>
      <c r="K33" s="22" t="s">
        <v>40</v>
      </c>
      <c r="L33" s="23">
        <v>3755646.8459999999</v>
      </c>
      <c r="M33" s="23">
        <v>0</v>
      </c>
      <c r="N33" s="23">
        <v>3564523.5895999996</v>
      </c>
      <c r="O33" s="23">
        <v>191123.25640000019</v>
      </c>
      <c r="P33" s="23">
        <v>0</v>
      </c>
      <c r="Q33" s="23">
        <v>0</v>
      </c>
      <c r="R33" s="23">
        <v>0</v>
      </c>
      <c r="S33" s="23">
        <f t="shared" si="2"/>
        <v>0</v>
      </c>
      <c r="T33" s="23">
        <f>O33</f>
        <v>191123.25640000019</v>
      </c>
      <c r="U33" s="23"/>
      <c r="V33" s="35" t="str" cm="1">
        <f t="array" ref="V33">_xlfn.IFS(H33="Majandamiskulud","2.1",H33="Tööjõukulud","2.2",H33="Muud kulud","2.4",H33="Muud tegevuskulud","2.4",H33="Sotsiaaltoetused","2.3",H33="Muud antud toetused ja ülekanded","2.3",H33="Materiaalsete ja immateriaalsete vara soetamine/renoveerimine","4")</f>
        <v>2.1</v>
      </c>
    </row>
    <row r="34" spans="1:22" x14ac:dyDescent="0.3">
      <c r="A34" s="22" t="s">
        <v>29</v>
      </c>
      <c r="B34" s="22" t="s">
        <v>30</v>
      </c>
      <c r="C34" s="22" t="s">
        <v>31</v>
      </c>
      <c r="D34" s="22" t="s">
        <v>55</v>
      </c>
      <c r="E34" s="22" t="s">
        <v>56</v>
      </c>
      <c r="F34" s="22" t="s">
        <v>57</v>
      </c>
      <c r="G34" s="22" t="s">
        <v>58</v>
      </c>
      <c r="H34" s="22" t="s">
        <v>36</v>
      </c>
      <c r="I34" s="22" t="s">
        <v>37</v>
      </c>
      <c r="J34" s="22" t="s">
        <v>59</v>
      </c>
      <c r="K34" s="22" t="s">
        <v>60</v>
      </c>
      <c r="L34" s="23">
        <v>181841.99980000005</v>
      </c>
      <c r="M34" s="23">
        <v>0</v>
      </c>
      <c r="N34" s="23">
        <v>181886.12940000001</v>
      </c>
      <c r="O34" s="23">
        <v>-44.129600000043901</v>
      </c>
      <c r="P34" s="23">
        <v>0</v>
      </c>
      <c r="Q34" s="23">
        <v>0</v>
      </c>
      <c r="R34" s="23">
        <v>0</v>
      </c>
      <c r="S34" s="23">
        <f t="shared" si="2"/>
        <v>0</v>
      </c>
      <c r="T34" s="23">
        <v>0</v>
      </c>
      <c r="U34" s="23"/>
      <c r="V34" s="35" t="str" cm="1">
        <f t="array" ref="V34">_xlfn.IFS(H34="Majandamiskulud","2.1",H34="Tööjõukulud","2.2",H34="Muud kulud","2.4",H34="Muud tegevuskulud","2.4",H34="Sotsiaaltoetused","2.3",H34="Muud antud toetused ja ülekanded","2.3",H34="Materiaalsete ja immateriaalsete vara soetamine/renoveerimine","4")</f>
        <v>2.1</v>
      </c>
    </row>
    <row r="35" spans="1:22" x14ac:dyDescent="0.3">
      <c r="A35" s="22" t="s">
        <v>29</v>
      </c>
      <c r="B35" s="22" t="s">
        <v>30</v>
      </c>
      <c r="C35" s="22" t="s">
        <v>31</v>
      </c>
      <c r="D35" s="22" t="s">
        <v>55</v>
      </c>
      <c r="E35" s="22" t="s">
        <v>56</v>
      </c>
      <c r="F35" s="22" t="s">
        <v>57</v>
      </c>
      <c r="G35" s="22" t="s">
        <v>58</v>
      </c>
      <c r="H35" s="22" t="s">
        <v>36</v>
      </c>
      <c r="I35" s="22" t="s">
        <v>37</v>
      </c>
      <c r="J35" s="22" t="s">
        <v>61</v>
      </c>
      <c r="K35" s="22" t="s">
        <v>62</v>
      </c>
      <c r="L35" s="23">
        <v>141209.99999999997</v>
      </c>
      <c r="M35" s="23">
        <v>0</v>
      </c>
      <c r="N35" s="23">
        <v>112956.88990000001</v>
      </c>
      <c r="O35" s="23">
        <v>28253.110100000005</v>
      </c>
      <c r="P35" s="23">
        <f>O35-0.13</f>
        <v>28252.980100000004</v>
      </c>
      <c r="Q35" s="23">
        <f>P35</f>
        <v>28252.980100000004</v>
      </c>
      <c r="R35" s="23">
        <v>0</v>
      </c>
      <c r="S35" s="23">
        <f t="shared" si="2"/>
        <v>28252.980100000004</v>
      </c>
      <c r="T35" s="23">
        <v>0</v>
      </c>
      <c r="U35" s="23"/>
      <c r="V35" s="35" t="str" cm="1">
        <f t="array" ref="V35">_xlfn.IFS(H35="Majandamiskulud","2.1",H35="Tööjõukulud","2.2",H35="Muud kulud","2.4",H35="Muud tegevuskulud","2.4",H35="Sotsiaaltoetused","2.3",H35="Muud antud toetused ja ülekanded","2.3",H35="Materiaalsete ja immateriaalsete vara soetamine/renoveerimine","4")</f>
        <v>2.1</v>
      </c>
    </row>
    <row r="36" spans="1:22" x14ac:dyDescent="0.3">
      <c r="A36" s="22" t="s">
        <v>29</v>
      </c>
      <c r="B36" s="22" t="s">
        <v>30</v>
      </c>
      <c r="C36" s="22" t="s">
        <v>31</v>
      </c>
      <c r="D36" s="22" t="s">
        <v>55</v>
      </c>
      <c r="E36" s="22" t="s">
        <v>56</v>
      </c>
      <c r="F36" s="22" t="s">
        <v>57</v>
      </c>
      <c r="G36" s="22" t="s">
        <v>58</v>
      </c>
      <c r="H36" s="22" t="s">
        <v>36</v>
      </c>
      <c r="I36" s="22" t="s">
        <v>37</v>
      </c>
      <c r="J36" s="22" t="s">
        <v>41</v>
      </c>
      <c r="K36" s="22" t="s">
        <v>42</v>
      </c>
      <c r="L36" s="23">
        <v>-1.0000000000331966E-4</v>
      </c>
      <c r="M36" s="23">
        <v>0</v>
      </c>
      <c r="N36" s="23">
        <v>-1.9999999999953388E-4</v>
      </c>
      <c r="O36" s="23">
        <f>L36-N36</f>
        <v>9.9999999996214228E-5</v>
      </c>
      <c r="P36" s="23">
        <v>0</v>
      </c>
      <c r="Q36" s="23">
        <v>0</v>
      </c>
      <c r="R36" s="23">
        <v>0</v>
      </c>
      <c r="S36" s="23">
        <f t="shared" si="2"/>
        <v>0</v>
      </c>
      <c r="T36" s="23">
        <f t="shared" ref="T36" si="9">O36</f>
        <v>9.9999999996214228E-5</v>
      </c>
      <c r="U36" s="23"/>
      <c r="V36" s="35" t="str" cm="1">
        <f t="array" ref="V36">_xlfn.IFS(H36="Majandamiskulud","2.1",H36="Tööjõukulud","2.2",H36="Muud kulud","2.4",H36="Muud tegevuskulud","2.4",H36="Sotsiaaltoetused","2.3",H36="Muud antud toetused ja ülekanded","2.3",H36="Materiaalsete ja immateriaalsete vara soetamine/renoveerimine","4")</f>
        <v>2.1</v>
      </c>
    </row>
    <row r="37" spans="1:22" x14ac:dyDescent="0.3">
      <c r="A37" s="22" t="s">
        <v>29</v>
      </c>
      <c r="B37" s="22" t="s">
        <v>30</v>
      </c>
      <c r="C37" s="22" t="s">
        <v>31</v>
      </c>
      <c r="D37" s="22" t="s">
        <v>55</v>
      </c>
      <c r="E37" s="22" t="s">
        <v>56</v>
      </c>
      <c r="F37" s="22" t="s">
        <v>57</v>
      </c>
      <c r="G37" s="22" t="s">
        <v>58</v>
      </c>
      <c r="H37" s="22" t="s">
        <v>63</v>
      </c>
      <c r="I37" s="22" t="s">
        <v>37</v>
      </c>
      <c r="J37" s="22" t="s">
        <v>38</v>
      </c>
      <c r="K37" s="22" t="s">
        <v>38</v>
      </c>
      <c r="L37" s="23">
        <v>10972</v>
      </c>
      <c r="M37" s="23">
        <v>0</v>
      </c>
      <c r="N37" s="23">
        <v>10942.839899999999</v>
      </c>
      <c r="O37" s="23">
        <v>29.160099999999602</v>
      </c>
      <c r="P37" s="23">
        <f t="shared" si="8"/>
        <v>29.160099999999602</v>
      </c>
      <c r="Q37" s="23">
        <f>P37</f>
        <v>29.160099999999602</v>
      </c>
      <c r="R37" s="23">
        <v>0</v>
      </c>
      <c r="S37" s="23">
        <f t="shared" si="2"/>
        <v>29.160099999999602</v>
      </c>
      <c r="T37" s="23">
        <v>0</v>
      </c>
      <c r="U37" s="23"/>
      <c r="V37" s="35" t="str" cm="1">
        <f t="array" ref="V37">_xlfn.IFS(H37="Majandamiskulud","2.1",H37="Tööjõukulud","2.2",H37="Muud kulud","2.4",H37="Muud tegevuskulud","2.4",H37="Sotsiaaltoetused","2.3",H37="Muud antud toetused ja ülekanded","2.3",H37="Materiaalsete ja immateriaalsete vara soetamine/renoveerimine","4")</f>
        <v>2.3</v>
      </c>
    </row>
    <row r="38" spans="1:22" x14ac:dyDescent="0.3">
      <c r="A38" s="22" t="s">
        <v>29</v>
      </c>
      <c r="B38" s="22" t="s">
        <v>30</v>
      </c>
      <c r="C38" s="22" t="s">
        <v>31</v>
      </c>
      <c r="D38" s="22" t="s">
        <v>55</v>
      </c>
      <c r="E38" s="22" t="s">
        <v>56</v>
      </c>
      <c r="F38" s="22" t="s">
        <v>57</v>
      </c>
      <c r="G38" s="22" t="s">
        <v>58</v>
      </c>
      <c r="H38" s="22" t="s">
        <v>63</v>
      </c>
      <c r="I38" s="22" t="s">
        <v>37</v>
      </c>
      <c r="J38" s="22" t="s">
        <v>64</v>
      </c>
      <c r="K38" s="22" t="s">
        <v>65</v>
      </c>
      <c r="L38" s="23">
        <v>1028.9999999999998</v>
      </c>
      <c r="M38" s="23">
        <v>29</v>
      </c>
      <c r="N38" s="23">
        <v>1029</v>
      </c>
      <c r="O38" s="23">
        <v>-1.7053025658242404E-13</v>
      </c>
      <c r="P38" s="23">
        <f t="shared" si="8"/>
        <v>-1.7053025658242404E-13</v>
      </c>
      <c r="Q38" s="23">
        <f t="shared" si="8"/>
        <v>-1.7053025658242404E-13</v>
      </c>
      <c r="R38" s="23">
        <v>0</v>
      </c>
      <c r="S38" s="23">
        <f t="shared" si="2"/>
        <v>-1.7053025658242404E-13</v>
      </c>
      <c r="T38" s="23">
        <v>0</v>
      </c>
      <c r="U38" s="23"/>
      <c r="V38" s="35" t="str" cm="1">
        <f t="array" ref="V38">_xlfn.IFS(H38="Majandamiskulud","2.1",H38="Tööjõukulud","2.2",H38="Muud kulud","2.4",H38="Muud tegevuskulud","2.4",H38="Sotsiaaltoetused","2.3",H38="Muud antud toetused ja ülekanded","2.3",H38="Materiaalsete ja immateriaalsete vara soetamine/renoveerimine","4")</f>
        <v>2.3</v>
      </c>
    </row>
    <row r="39" spans="1:22" x14ac:dyDescent="0.3">
      <c r="A39" s="22" t="s">
        <v>29</v>
      </c>
      <c r="B39" s="22" t="s">
        <v>30</v>
      </c>
      <c r="C39" s="22" t="s">
        <v>31</v>
      </c>
      <c r="D39" s="22" t="s">
        <v>55</v>
      </c>
      <c r="E39" s="22" t="s">
        <v>56</v>
      </c>
      <c r="F39" s="22" t="s">
        <v>57</v>
      </c>
      <c r="G39" s="22" t="s">
        <v>58</v>
      </c>
      <c r="H39" s="22" t="s">
        <v>45</v>
      </c>
      <c r="I39" s="22" t="s">
        <v>37</v>
      </c>
      <c r="J39" s="22" t="s">
        <v>38</v>
      </c>
      <c r="K39" s="22" t="s">
        <v>38</v>
      </c>
      <c r="L39" s="23">
        <v>15199.999999999998</v>
      </c>
      <c r="M39" s="23">
        <v>0</v>
      </c>
      <c r="N39" s="23">
        <v>14315.309699999996</v>
      </c>
      <c r="O39" s="23">
        <v>884.69029999999839</v>
      </c>
      <c r="P39" s="23">
        <f t="shared" si="8"/>
        <v>884.69029999999839</v>
      </c>
      <c r="Q39" s="23">
        <f t="shared" si="8"/>
        <v>884.69029999999839</v>
      </c>
      <c r="R39" s="23">
        <v>0</v>
      </c>
      <c r="S39" s="23">
        <f t="shared" si="2"/>
        <v>884.69029999999839</v>
      </c>
      <c r="T39" s="23">
        <v>0</v>
      </c>
      <c r="U39" s="23"/>
      <c r="V39" s="35" t="str" cm="1">
        <f t="array" ref="V39">_xlfn.IFS(H39="Majandamiskulud","2.1",H39="Tööjõukulud","2.2",H39="Muud kulud","2.4",H39="Muud tegevuskulud","2.4",H39="Sotsiaaltoetused","2.3",H39="Muud antud toetused ja ülekanded","2.3",H39="Materiaalsete ja immateriaalsete vara soetamine/renoveerimine","4")</f>
        <v>2.4</v>
      </c>
    </row>
    <row r="40" spans="1:22" x14ac:dyDescent="0.3">
      <c r="A40" s="22" t="s">
        <v>29</v>
      </c>
      <c r="B40" s="22" t="s">
        <v>30</v>
      </c>
      <c r="C40" s="22" t="s">
        <v>31</v>
      </c>
      <c r="D40" s="22" t="s">
        <v>55</v>
      </c>
      <c r="E40" s="22" t="s">
        <v>56</v>
      </c>
      <c r="F40" s="22" t="s">
        <v>57</v>
      </c>
      <c r="G40" s="22" t="s">
        <v>58</v>
      </c>
      <c r="H40" s="22" t="s">
        <v>66</v>
      </c>
      <c r="I40" s="22" t="s">
        <v>37</v>
      </c>
      <c r="J40" s="22" t="s">
        <v>38</v>
      </c>
      <c r="K40" s="22" t="s">
        <v>38</v>
      </c>
      <c r="L40" s="23">
        <v>1812126.9997999999</v>
      </c>
      <c r="M40" s="23">
        <v>0</v>
      </c>
      <c r="N40" s="23">
        <v>1793781.24</v>
      </c>
      <c r="O40" s="23">
        <v>18345.759799999854</v>
      </c>
      <c r="P40" s="23">
        <f t="shared" si="8"/>
        <v>18345.759799999854</v>
      </c>
      <c r="Q40" s="23">
        <f t="shared" si="8"/>
        <v>18345.759799999854</v>
      </c>
      <c r="R40" s="23">
        <v>0</v>
      </c>
      <c r="S40" s="23">
        <f t="shared" si="2"/>
        <v>18345.759799999854</v>
      </c>
      <c r="T40" s="23">
        <v>0</v>
      </c>
      <c r="U40" s="23"/>
      <c r="V40" s="35" t="str" cm="1">
        <f t="array" ref="V40">_xlfn.IFS(H40="Majandamiskulud","2.1",H40="Tööjõukulud","2.2",H40="Muud kulud","2.4",H40="Muud tegevuskulud","2.4",H40="Sotsiaaltoetused","2.3",H40="Muud antud toetused ja ülekanded","2.3",H40="Materiaalsete ja immateriaalsete vara soetamine/renoveerimine","4")</f>
        <v>2.3</v>
      </c>
    </row>
    <row r="41" spans="1:22" x14ac:dyDescent="0.3">
      <c r="A41" s="22" t="s">
        <v>29</v>
      </c>
      <c r="B41" s="22" t="s">
        <v>30</v>
      </c>
      <c r="C41" s="22" t="s">
        <v>31</v>
      </c>
      <c r="D41" s="22" t="s">
        <v>55</v>
      </c>
      <c r="E41" s="22" t="s">
        <v>56</v>
      </c>
      <c r="F41" s="22" t="s">
        <v>57</v>
      </c>
      <c r="G41" s="22" t="s">
        <v>58</v>
      </c>
      <c r="H41" s="22" t="s">
        <v>46</v>
      </c>
      <c r="I41" s="22" t="s">
        <v>37</v>
      </c>
      <c r="J41" s="22" t="s">
        <v>38</v>
      </c>
      <c r="K41" s="22" t="s">
        <v>38</v>
      </c>
      <c r="L41" s="23">
        <v>10866002.150459997</v>
      </c>
      <c r="M41" s="23">
        <v>0</v>
      </c>
      <c r="N41" s="23">
        <v>10652530.413602</v>
      </c>
      <c r="O41" s="23">
        <v>213471.73685799818</v>
      </c>
      <c r="P41" s="23">
        <f t="shared" si="8"/>
        <v>213471.73685799818</v>
      </c>
      <c r="Q41" s="23">
        <f t="shared" si="8"/>
        <v>213471.73685799818</v>
      </c>
      <c r="R41" s="23">
        <v>0</v>
      </c>
      <c r="S41" s="23">
        <f t="shared" si="2"/>
        <v>213471.73685799818</v>
      </c>
      <c r="T41" s="23">
        <v>0</v>
      </c>
      <c r="U41" s="23"/>
      <c r="V41" s="35" t="str" cm="1">
        <f t="array" ref="V41">_xlfn.IFS(H41="Majandamiskulud","2.1",H41="Tööjõukulud","2.2",H41="Muud kulud","2.4",H41="Muud tegevuskulud","2.4",H41="Sotsiaaltoetused","2.3",H41="Muud antud toetused ja ülekanded","2.3",H41="Materiaalsete ja immateriaalsete vara soetamine/renoveerimine","4")</f>
        <v>2.2</v>
      </c>
    </row>
    <row r="42" spans="1:22" x14ac:dyDescent="0.3">
      <c r="A42" s="22" t="s">
        <v>29</v>
      </c>
      <c r="B42" s="22" t="s">
        <v>30</v>
      </c>
      <c r="C42" s="22" t="s">
        <v>31</v>
      </c>
      <c r="D42" s="22" t="s">
        <v>55</v>
      </c>
      <c r="E42" s="22" t="s">
        <v>56</v>
      </c>
      <c r="F42" s="22" t="s">
        <v>57</v>
      </c>
      <c r="G42" s="22" t="s">
        <v>58</v>
      </c>
      <c r="H42" s="22" t="s">
        <v>46</v>
      </c>
      <c r="I42" s="22" t="s">
        <v>37</v>
      </c>
      <c r="J42" s="22" t="s">
        <v>59</v>
      </c>
      <c r="K42" s="22" t="s">
        <v>60</v>
      </c>
      <c r="L42" s="23">
        <v>128341.99990000001</v>
      </c>
      <c r="M42" s="23">
        <v>0</v>
      </c>
      <c r="N42" s="23">
        <v>128371.93979999999</v>
      </c>
      <c r="O42" s="23">
        <v>-29.939900000022998</v>
      </c>
      <c r="P42" s="23">
        <v>0</v>
      </c>
      <c r="Q42" s="23">
        <v>0</v>
      </c>
      <c r="R42" s="23">
        <v>0</v>
      </c>
      <c r="S42" s="23">
        <f t="shared" si="2"/>
        <v>0</v>
      </c>
      <c r="T42" s="23">
        <v>0</v>
      </c>
      <c r="U42" s="23"/>
      <c r="V42" s="35" t="str" cm="1">
        <f t="array" ref="V42">_xlfn.IFS(H42="Majandamiskulud","2.1",H42="Tööjõukulud","2.2",H42="Muud kulud","2.4",H42="Muud tegevuskulud","2.4",H42="Sotsiaaltoetused","2.3",H42="Muud antud toetused ja ülekanded","2.3",H42="Materiaalsete ja immateriaalsete vara soetamine/renoveerimine","4")</f>
        <v>2.2</v>
      </c>
    </row>
    <row r="43" spans="1:22" x14ac:dyDescent="0.3">
      <c r="A43" s="22" t="s">
        <v>29</v>
      </c>
      <c r="B43" s="22" t="s">
        <v>30</v>
      </c>
      <c r="C43" s="22" t="s">
        <v>31</v>
      </c>
      <c r="D43" s="22" t="s">
        <v>55</v>
      </c>
      <c r="E43" s="22" t="s">
        <v>56</v>
      </c>
      <c r="F43" s="22" t="s">
        <v>57</v>
      </c>
      <c r="G43" s="22" t="s">
        <v>58</v>
      </c>
      <c r="H43" s="22" t="s">
        <v>46</v>
      </c>
      <c r="I43" s="22" t="s">
        <v>37</v>
      </c>
      <c r="J43" s="22" t="s">
        <v>61</v>
      </c>
      <c r="K43" s="22" t="s">
        <v>62</v>
      </c>
      <c r="L43" s="23">
        <v>81622</v>
      </c>
      <c r="M43" s="23">
        <v>0</v>
      </c>
      <c r="N43" s="23">
        <v>81168.41</v>
      </c>
      <c r="O43" s="23">
        <v>453.59000000000378</v>
      </c>
      <c r="P43" s="23">
        <f>O43-0.4197</f>
        <v>453.17030000000381</v>
      </c>
      <c r="Q43" s="23">
        <f>P43</f>
        <v>453.17030000000381</v>
      </c>
      <c r="R43" s="23">
        <v>0</v>
      </c>
      <c r="S43" s="23">
        <f t="shared" si="2"/>
        <v>453.17030000000381</v>
      </c>
      <c r="T43" s="23">
        <v>0</v>
      </c>
      <c r="U43" s="23"/>
      <c r="V43" s="35" t="str" cm="1">
        <f t="array" ref="V43">_xlfn.IFS(H43="Majandamiskulud","2.1",H43="Tööjõukulud","2.2",H43="Muud kulud","2.4",H43="Muud tegevuskulud","2.4",H43="Sotsiaaltoetused","2.3",H43="Muud antud toetused ja ülekanded","2.3",H43="Materiaalsete ja immateriaalsete vara soetamine/renoveerimine","4")</f>
        <v>2.2</v>
      </c>
    </row>
    <row r="44" spans="1:22" x14ac:dyDescent="0.3">
      <c r="A44" s="22" t="s">
        <v>29</v>
      </c>
      <c r="B44" s="22" t="s">
        <v>30</v>
      </c>
      <c r="C44" s="22" t="s">
        <v>31</v>
      </c>
      <c r="D44" s="22" t="s">
        <v>55</v>
      </c>
      <c r="E44" s="22" t="s">
        <v>56</v>
      </c>
      <c r="F44" s="22" t="s">
        <v>57</v>
      </c>
      <c r="G44" s="22" t="s">
        <v>58</v>
      </c>
      <c r="H44" s="22" t="s">
        <v>46</v>
      </c>
      <c r="I44" s="22" t="s">
        <v>37</v>
      </c>
      <c r="J44" s="22" t="s">
        <v>41</v>
      </c>
      <c r="K44" s="22" t="s">
        <v>42</v>
      </c>
      <c r="L44" s="23">
        <v>29302.039899999996</v>
      </c>
      <c r="M44" s="23">
        <v>29302.04</v>
      </c>
      <c r="N44" s="23">
        <v>29301.999040000006</v>
      </c>
      <c r="O44" s="23">
        <f>L44-N44</f>
        <v>4.0859999990061624E-2</v>
      </c>
      <c r="P44" s="23">
        <v>0</v>
      </c>
      <c r="Q44" s="23">
        <f>P44</f>
        <v>0</v>
      </c>
      <c r="R44" s="23">
        <v>0</v>
      </c>
      <c r="S44" s="23">
        <f t="shared" si="2"/>
        <v>0</v>
      </c>
      <c r="T44" s="23">
        <f>O44</f>
        <v>4.0859999990061624E-2</v>
      </c>
      <c r="U44" s="23"/>
      <c r="V44" s="35" t="str" cm="1">
        <f t="array" ref="V44">_xlfn.IFS(H44="Majandamiskulud","2.1",H44="Tööjõukulud","2.2",H44="Muud kulud","2.4",H44="Muud tegevuskulud","2.4",H44="Sotsiaaltoetused","2.3",H44="Muud antud toetused ja ülekanded","2.3",H44="Materiaalsete ja immateriaalsete vara soetamine/renoveerimine","4")</f>
        <v>2.2</v>
      </c>
    </row>
    <row r="45" spans="1:22" x14ac:dyDescent="0.3">
      <c r="A45" s="22" t="s">
        <v>29</v>
      </c>
      <c r="B45" s="22" t="s">
        <v>30</v>
      </c>
      <c r="C45" s="22" t="s">
        <v>31</v>
      </c>
      <c r="D45" s="22" t="s">
        <v>55</v>
      </c>
      <c r="E45" s="22" t="s">
        <v>67</v>
      </c>
      <c r="F45" s="22" t="s">
        <v>68</v>
      </c>
      <c r="G45" s="22" t="s">
        <v>58</v>
      </c>
      <c r="H45" s="22" t="s">
        <v>36</v>
      </c>
      <c r="I45" s="22" t="s">
        <v>37</v>
      </c>
      <c r="J45" s="22" t="s">
        <v>38</v>
      </c>
      <c r="K45" s="22" t="s">
        <v>38</v>
      </c>
      <c r="L45" s="23">
        <v>435786.52928999998</v>
      </c>
      <c r="M45" s="23">
        <v>381741</v>
      </c>
      <c r="N45" s="23">
        <v>428252.32421000005</v>
      </c>
      <c r="O45" s="23">
        <v>7534.2050800000434</v>
      </c>
      <c r="P45" s="23">
        <f t="shared" si="8"/>
        <v>7534.2050800000434</v>
      </c>
      <c r="Q45" s="23">
        <f>P45</f>
        <v>7534.2050800000434</v>
      </c>
      <c r="R45" s="23">
        <v>0</v>
      </c>
      <c r="S45" s="23">
        <f t="shared" si="2"/>
        <v>7534.2050800000434</v>
      </c>
      <c r="T45" s="23">
        <v>0</v>
      </c>
      <c r="U45" s="23"/>
      <c r="V45" s="35" t="str" cm="1">
        <f t="array" ref="V45">_xlfn.IFS(H45="Majandamiskulud","2.1",H45="Tööjõukulud","2.2",H45="Muud kulud","2.4",H45="Muud tegevuskulud","2.4",H45="Sotsiaaltoetused","2.3",H45="Muud antud toetused ja ülekanded","2.3",H45="Materiaalsete ja immateriaalsete vara soetamine/renoveerimine","4")</f>
        <v>2.1</v>
      </c>
    </row>
    <row r="46" spans="1:22" x14ac:dyDescent="0.3">
      <c r="A46" s="22" t="s">
        <v>29</v>
      </c>
      <c r="B46" s="22" t="s">
        <v>30</v>
      </c>
      <c r="C46" s="22" t="s">
        <v>31</v>
      </c>
      <c r="D46" s="22" t="s">
        <v>55</v>
      </c>
      <c r="E46" s="22" t="s">
        <v>67</v>
      </c>
      <c r="F46" s="22" t="s">
        <v>68</v>
      </c>
      <c r="G46" s="22" t="s">
        <v>58</v>
      </c>
      <c r="H46" s="22" t="s">
        <v>36</v>
      </c>
      <c r="I46" s="22" t="s">
        <v>37</v>
      </c>
      <c r="J46" s="22" t="s">
        <v>39</v>
      </c>
      <c r="K46" s="22" t="s">
        <v>40</v>
      </c>
      <c r="L46" s="23">
        <v>0</v>
      </c>
      <c r="M46" s="23">
        <v>0</v>
      </c>
      <c r="N46" s="23">
        <v>885.2399999999999</v>
      </c>
      <c r="O46" s="23">
        <v>-885.2399999999999</v>
      </c>
      <c r="P46" s="23">
        <v>0</v>
      </c>
      <c r="Q46" s="23">
        <v>0</v>
      </c>
      <c r="R46" s="23">
        <v>0</v>
      </c>
      <c r="S46" s="23">
        <f t="shared" si="2"/>
        <v>0</v>
      </c>
      <c r="T46" s="23">
        <f>O46</f>
        <v>-885.2399999999999</v>
      </c>
      <c r="U46" s="23"/>
      <c r="V46" s="35" t="str" cm="1">
        <f t="array" ref="V46">_xlfn.IFS(H46="Majandamiskulud","2.1",H46="Tööjõukulud","2.2",H46="Muud kulud","2.4",H46="Muud tegevuskulud","2.4",H46="Sotsiaaltoetused","2.3",H46="Muud antud toetused ja ülekanded","2.3",H46="Materiaalsete ja immateriaalsete vara soetamine/renoveerimine","4")</f>
        <v>2.1</v>
      </c>
    </row>
    <row r="47" spans="1:22" x14ac:dyDescent="0.3">
      <c r="A47" s="22" t="s">
        <v>29</v>
      </c>
      <c r="B47" s="22" t="s">
        <v>30</v>
      </c>
      <c r="C47" s="22" t="s">
        <v>31</v>
      </c>
      <c r="D47" s="22" t="s">
        <v>55</v>
      </c>
      <c r="E47" s="22" t="s">
        <v>67</v>
      </c>
      <c r="F47" s="22" t="s">
        <v>68</v>
      </c>
      <c r="G47" s="22" t="s">
        <v>58</v>
      </c>
      <c r="H47" s="22" t="s">
        <v>36</v>
      </c>
      <c r="I47" s="22" t="s">
        <v>37</v>
      </c>
      <c r="J47" s="22" t="s">
        <v>59</v>
      </c>
      <c r="K47" s="22" t="s">
        <v>60</v>
      </c>
      <c r="L47" s="23">
        <v>17834.999599999996</v>
      </c>
      <c r="M47" s="23">
        <v>0</v>
      </c>
      <c r="N47" s="23">
        <v>17819.859900000003</v>
      </c>
      <c r="O47" s="23">
        <v>15.1396999999924</v>
      </c>
      <c r="P47" s="23">
        <v>0</v>
      </c>
      <c r="Q47" s="23">
        <v>0</v>
      </c>
      <c r="R47" s="23">
        <v>0</v>
      </c>
      <c r="S47" s="23">
        <f t="shared" si="2"/>
        <v>0</v>
      </c>
      <c r="T47" s="23">
        <v>0</v>
      </c>
      <c r="U47" s="23"/>
      <c r="V47" s="35" t="str" cm="1">
        <f t="array" ref="V47">_xlfn.IFS(H47="Majandamiskulud","2.1",H47="Tööjõukulud","2.2",H47="Muud kulud","2.4",H47="Muud tegevuskulud","2.4",H47="Sotsiaaltoetused","2.3",H47="Muud antud toetused ja ülekanded","2.3",H47="Materiaalsete ja immateriaalsete vara soetamine/renoveerimine","4")</f>
        <v>2.1</v>
      </c>
    </row>
    <row r="48" spans="1:22" x14ac:dyDescent="0.3">
      <c r="A48" s="22" t="s">
        <v>29</v>
      </c>
      <c r="B48" s="22" t="s">
        <v>30</v>
      </c>
      <c r="C48" s="22" t="s">
        <v>31</v>
      </c>
      <c r="D48" s="22" t="s">
        <v>55</v>
      </c>
      <c r="E48" s="22" t="s">
        <v>67</v>
      </c>
      <c r="F48" s="22" t="s">
        <v>68</v>
      </c>
      <c r="G48" s="22" t="s">
        <v>58</v>
      </c>
      <c r="H48" s="22" t="s">
        <v>36</v>
      </c>
      <c r="I48" s="22" t="s">
        <v>37</v>
      </c>
      <c r="J48" s="22" t="s">
        <v>61</v>
      </c>
      <c r="K48" s="22" t="s">
        <v>62</v>
      </c>
      <c r="L48" s="23">
        <v>1784</v>
      </c>
      <c r="M48" s="23">
        <v>0</v>
      </c>
      <c r="N48" s="23">
        <v>1784.13</v>
      </c>
      <c r="O48" s="23">
        <f>L48-N48</f>
        <v>-0.13000000000010914</v>
      </c>
      <c r="P48" s="23">
        <v>0</v>
      </c>
      <c r="Q48" s="23">
        <v>0</v>
      </c>
      <c r="R48" s="23">
        <v>0</v>
      </c>
      <c r="S48" s="23">
        <f>Q48+R48</f>
        <v>0</v>
      </c>
      <c r="T48" s="23">
        <v>0</v>
      </c>
      <c r="U48" s="23"/>
      <c r="V48" s="35" t="str" cm="1">
        <f t="array" ref="V48">_xlfn.IFS(H48="Majandamiskulud","2.1",H48="Tööjõukulud","2.2",H48="Muud kulud","2.4",H48="Muud tegevuskulud","2.4",H48="Sotsiaaltoetused","2.3",H48="Muud antud toetused ja ülekanded","2.3",H48="Materiaalsete ja immateriaalsete vara soetamine/renoveerimine","4")</f>
        <v>2.1</v>
      </c>
    </row>
    <row r="49" spans="1:22" x14ac:dyDescent="0.3">
      <c r="A49" s="22" t="s">
        <v>29</v>
      </c>
      <c r="B49" s="22" t="s">
        <v>30</v>
      </c>
      <c r="C49" s="22" t="s">
        <v>31</v>
      </c>
      <c r="D49" s="22" t="s">
        <v>55</v>
      </c>
      <c r="E49" s="22" t="s">
        <v>67</v>
      </c>
      <c r="F49" s="22" t="s">
        <v>68</v>
      </c>
      <c r="G49" s="22" t="s">
        <v>58</v>
      </c>
      <c r="H49" s="22" t="s">
        <v>45</v>
      </c>
      <c r="I49" s="22" t="s">
        <v>37</v>
      </c>
      <c r="J49" s="22" t="s">
        <v>38</v>
      </c>
      <c r="K49" s="22" t="s">
        <v>38</v>
      </c>
      <c r="L49" s="23">
        <v>260</v>
      </c>
      <c r="M49" s="23">
        <v>0</v>
      </c>
      <c r="N49" s="23">
        <v>260</v>
      </c>
      <c r="O49" s="23">
        <v>0</v>
      </c>
      <c r="P49" s="23">
        <f t="shared" si="8"/>
        <v>0</v>
      </c>
      <c r="Q49" s="23">
        <v>0</v>
      </c>
      <c r="R49" s="23">
        <v>0</v>
      </c>
      <c r="S49" s="23">
        <f t="shared" si="2"/>
        <v>0</v>
      </c>
      <c r="T49" s="23">
        <v>0</v>
      </c>
      <c r="U49" s="23"/>
      <c r="V49" s="35" t="str" cm="1">
        <f t="array" ref="V49">_xlfn.IFS(H49="Majandamiskulud","2.1",H49="Tööjõukulud","2.2",H49="Muud kulud","2.4",H49="Muud tegevuskulud","2.4",H49="Sotsiaaltoetused","2.3",H49="Muud antud toetused ja ülekanded","2.3",H49="Materiaalsete ja immateriaalsete vara soetamine/renoveerimine","4")</f>
        <v>2.4</v>
      </c>
    </row>
    <row r="50" spans="1:22" x14ac:dyDescent="0.3">
      <c r="A50" s="22" t="s">
        <v>29</v>
      </c>
      <c r="B50" s="22" t="s">
        <v>30</v>
      </c>
      <c r="C50" s="22" t="s">
        <v>31</v>
      </c>
      <c r="D50" s="22" t="s">
        <v>55</v>
      </c>
      <c r="E50" s="22" t="s">
        <v>67</v>
      </c>
      <c r="F50" s="22" t="s">
        <v>68</v>
      </c>
      <c r="G50" s="22" t="s">
        <v>58</v>
      </c>
      <c r="H50" s="22" t="s">
        <v>66</v>
      </c>
      <c r="I50" s="22" t="s">
        <v>37</v>
      </c>
      <c r="J50" s="22" t="s">
        <v>38</v>
      </c>
      <c r="K50" s="22" t="s">
        <v>38</v>
      </c>
      <c r="L50" s="23">
        <v>2789</v>
      </c>
      <c r="M50" s="23">
        <v>0</v>
      </c>
      <c r="N50" s="23">
        <v>2788.8</v>
      </c>
      <c r="O50" s="23">
        <v>0.1999999999998181</v>
      </c>
      <c r="P50" s="23">
        <f t="shared" si="8"/>
        <v>0.1999999999998181</v>
      </c>
      <c r="Q50" s="23">
        <f>P50</f>
        <v>0.1999999999998181</v>
      </c>
      <c r="R50" s="23">
        <v>0</v>
      </c>
      <c r="S50" s="23">
        <f t="shared" si="2"/>
        <v>0.1999999999998181</v>
      </c>
      <c r="T50" s="23">
        <v>0</v>
      </c>
      <c r="U50" s="23"/>
      <c r="V50" s="35" t="str" cm="1">
        <f t="array" ref="V50">_xlfn.IFS(H50="Majandamiskulud","2.1",H50="Tööjõukulud","2.2",H50="Muud kulud","2.4",H50="Muud tegevuskulud","2.4",H50="Sotsiaaltoetused","2.3",H50="Muud antud toetused ja ülekanded","2.3",H50="Materiaalsete ja immateriaalsete vara soetamine/renoveerimine","4")</f>
        <v>2.3</v>
      </c>
    </row>
    <row r="51" spans="1:22" x14ac:dyDescent="0.3">
      <c r="A51" s="22" t="s">
        <v>29</v>
      </c>
      <c r="B51" s="22" t="s">
        <v>30</v>
      </c>
      <c r="C51" s="22" t="s">
        <v>31</v>
      </c>
      <c r="D51" s="22" t="s">
        <v>55</v>
      </c>
      <c r="E51" s="22" t="s">
        <v>67</v>
      </c>
      <c r="F51" s="22" t="s">
        <v>68</v>
      </c>
      <c r="G51" s="22" t="s">
        <v>58</v>
      </c>
      <c r="H51" s="22" t="s">
        <v>46</v>
      </c>
      <c r="I51" s="22" t="s">
        <v>37</v>
      </c>
      <c r="J51" s="22" t="s">
        <v>38</v>
      </c>
      <c r="K51" s="22" t="s">
        <v>38</v>
      </c>
      <c r="L51" s="23">
        <v>2275933.3486400004</v>
      </c>
      <c r="M51" s="23">
        <v>172820.91999999998</v>
      </c>
      <c r="N51" s="23">
        <v>1974701.271098</v>
      </c>
      <c r="O51" s="23">
        <v>301232.07754200022</v>
      </c>
      <c r="P51" s="23">
        <f t="shared" si="8"/>
        <v>301232.07754200022</v>
      </c>
      <c r="Q51" s="23">
        <f>P51</f>
        <v>301232.07754200022</v>
      </c>
      <c r="R51" s="23">
        <v>0</v>
      </c>
      <c r="S51" s="23">
        <f t="shared" si="2"/>
        <v>301232.07754200022</v>
      </c>
      <c r="T51" s="23">
        <v>0</v>
      </c>
      <c r="U51" s="23"/>
      <c r="V51" s="35" t="str" cm="1">
        <f t="array" ref="V51">_xlfn.IFS(H51="Majandamiskulud","2.1",H51="Tööjõukulud","2.2",H51="Muud kulud","2.4",H51="Muud tegevuskulud","2.4",H51="Sotsiaaltoetused","2.3",H51="Muud antud toetused ja ülekanded","2.3",H51="Materiaalsete ja immateriaalsete vara soetamine/renoveerimine","4")</f>
        <v>2.2</v>
      </c>
    </row>
    <row r="52" spans="1:22" x14ac:dyDescent="0.3">
      <c r="A52" s="22" t="s">
        <v>29</v>
      </c>
      <c r="B52" s="22" t="s">
        <v>30</v>
      </c>
      <c r="C52" s="22" t="s">
        <v>31</v>
      </c>
      <c r="D52" s="22" t="s">
        <v>55</v>
      </c>
      <c r="E52" s="22" t="s">
        <v>67</v>
      </c>
      <c r="F52" s="22" t="s">
        <v>68</v>
      </c>
      <c r="G52" s="22" t="s">
        <v>58</v>
      </c>
      <c r="H52" s="22" t="s">
        <v>46</v>
      </c>
      <c r="I52" s="22" t="s">
        <v>37</v>
      </c>
      <c r="J52" s="22" t="s">
        <v>59</v>
      </c>
      <c r="K52" s="22" t="s">
        <v>60</v>
      </c>
      <c r="L52" s="23">
        <v>311981</v>
      </c>
      <c r="M52" s="23">
        <v>0</v>
      </c>
      <c r="N52" s="23">
        <v>310773.70940000005</v>
      </c>
      <c r="O52" s="23">
        <v>1207.2905999999784</v>
      </c>
      <c r="P52" s="23">
        <f>O52-44.1296000000439-29.939900000023+15.1396999999924</f>
        <v>1148.360799999904</v>
      </c>
      <c r="Q52" s="23">
        <f>P52</f>
        <v>1148.360799999904</v>
      </c>
      <c r="R52" s="23">
        <v>0</v>
      </c>
      <c r="S52" s="23">
        <f t="shared" si="2"/>
        <v>1148.360799999904</v>
      </c>
      <c r="T52" s="23">
        <v>0</v>
      </c>
      <c r="U52" s="23"/>
      <c r="V52" s="35" t="str" cm="1">
        <f t="array" ref="V52">_xlfn.IFS(H52="Majandamiskulud","2.1",H52="Tööjõukulud","2.2",H52="Muud kulud","2.4",H52="Muud tegevuskulud","2.4",H52="Sotsiaaltoetused","2.3",H52="Muud antud toetused ja ülekanded","2.3",H52="Materiaalsete ja immateriaalsete vara soetamine/renoveerimine","4")</f>
        <v>2.2</v>
      </c>
    </row>
    <row r="53" spans="1:22" x14ac:dyDescent="0.3">
      <c r="A53" s="22" t="s">
        <v>29</v>
      </c>
      <c r="B53" s="22" t="s">
        <v>30</v>
      </c>
      <c r="C53" s="22" t="s">
        <v>31</v>
      </c>
      <c r="D53" s="22" t="s">
        <v>55</v>
      </c>
      <c r="E53" s="22" t="s">
        <v>67</v>
      </c>
      <c r="F53" s="22" t="s">
        <v>68</v>
      </c>
      <c r="G53" s="22" t="s">
        <v>58</v>
      </c>
      <c r="H53" s="22" t="s">
        <v>46</v>
      </c>
      <c r="I53" s="22" t="s">
        <v>37</v>
      </c>
      <c r="J53" s="22" t="s">
        <v>61</v>
      </c>
      <c r="K53" s="22" t="s">
        <v>62</v>
      </c>
      <c r="L53" s="23">
        <v>49885</v>
      </c>
      <c r="M53" s="23">
        <v>0</v>
      </c>
      <c r="N53" s="23">
        <v>49885.419700000006</v>
      </c>
      <c r="O53" s="23">
        <v>-0.41969999999673746</v>
      </c>
      <c r="P53" s="23">
        <v>0</v>
      </c>
      <c r="Q53" s="23">
        <f>P53</f>
        <v>0</v>
      </c>
      <c r="R53" s="23">
        <v>0</v>
      </c>
      <c r="S53" s="23">
        <f t="shared" si="2"/>
        <v>0</v>
      </c>
      <c r="T53" s="23">
        <v>0</v>
      </c>
      <c r="U53" s="23"/>
      <c r="V53" s="35" t="str" cm="1">
        <f t="array" ref="V53">_xlfn.IFS(H53="Majandamiskulud","2.1",H53="Tööjõukulud","2.2",H53="Muud kulud","2.4",H53="Muud tegevuskulud","2.4",H53="Sotsiaaltoetused","2.3",H53="Muud antud toetused ja ülekanded","2.3",H53="Materiaalsete ja immateriaalsete vara soetamine/renoveerimine","4")</f>
        <v>2.2</v>
      </c>
    </row>
    <row r="54" spans="1:22" x14ac:dyDescent="0.3">
      <c r="A54" s="22" t="s">
        <v>29</v>
      </c>
      <c r="B54" s="22" t="s">
        <v>30</v>
      </c>
      <c r="C54" s="22" t="s">
        <v>31</v>
      </c>
      <c r="D54" s="22" t="s">
        <v>55</v>
      </c>
      <c r="E54" s="22" t="s">
        <v>67</v>
      </c>
      <c r="F54" s="22" t="s">
        <v>68</v>
      </c>
      <c r="G54" s="22" t="s">
        <v>58</v>
      </c>
      <c r="H54" s="22" t="s">
        <v>46</v>
      </c>
      <c r="I54" s="22" t="s">
        <v>37</v>
      </c>
      <c r="J54" s="22" t="s">
        <v>41</v>
      </c>
      <c r="K54" s="22" t="s">
        <v>42</v>
      </c>
      <c r="L54" s="23">
        <v>0</v>
      </c>
      <c r="M54" s="23">
        <v>0</v>
      </c>
      <c r="N54" s="23">
        <v>-4.0000000069539965E-5</v>
      </c>
      <c r="O54" s="23">
        <f>L54-N54</f>
        <v>4.0000000069539965E-5</v>
      </c>
      <c r="P54" s="23">
        <v>0</v>
      </c>
      <c r="Q54" s="23">
        <f>P54</f>
        <v>0</v>
      </c>
      <c r="R54" s="23">
        <v>0</v>
      </c>
      <c r="S54" s="23">
        <f t="shared" si="2"/>
        <v>0</v>
      </c>
      <c r="T54" s="23">
        <f>O54</f>
        <v>4.0000000069539965E-5</v>
      </c>
      <c r="U54" s="23"/>
      <c r="V54" s="35" t="str" cm="1">
        <f t="array" ref="V54">_xlfn.IFS(H54="Majandamiskulud","2.1",H54="Tööjõukulud","2.2",H54="Muud kulud","2.4",H54="Muud tegevuskulud","2.4",H54="Sotsiaaltoetused","2.3",H54="Muud antud toetused ja ülekanded","2.3",H54="Materiaalsete ja immateriaalsete vara soetamine/renoveerimine","4")</f>
        <v>2.2</v>
      </c>
    </row>
    <row r="55" spans="1:22" x14ac:dyDescent="0.3">
      <c r="A55" s="22" t="s">
        <v>29</v>
      </c>
      <c r="B55" s="22" t="s">
        <v>69</v>
      </c>
      <c r="C55" s="22"/>
      <c r="D55" s="22"/>
      <c r="E55" s="22"/>
      <c r="F55" s="22"/>
      <c r="G55" s="22" t="s">
        <v>58</v>
      </c>
      <c r="H55" s="22" t="s">
        <v>70</v>
      </c>
      <c r="I55" s="22" t="s">
        <v>37</v>
      </c>
      <c r="J55" s="22" t="s">
        <v>71</v>
      </c>
      <c r="K55" s="22" t="s">
        <v>72</v>
      </c>
      <c r="L55" s="23">
        <v>151072.9999</v>
      </c>
      <c r="M55" s="23">
        <v>0</v>
      </c>
      <c r="N55" s="23">
        <v>151072.97999999998</v>
      </c>
      <c r="O55" s="23">
        <v>1.9899999995686812E-2</v>
      </c>
      <c r="P55" s="23">
        <f t="shared" si="8"/>
        <v>1.9899999995686812E-2</v>
      </c>
      <c r="Q55" s="23">
        <f t="shared" si="8"/>
        <v>1.9899999995686812E-2</v>
      </c>
      <c r="R55" s="23">
        <v>0</v>
      </c>
      <c r="S55" s="23">
        <f t="shared" si="2"/>
        <v>1.9899999995686812E-2</v>
      </c>
      <c r="T55" s="23">
        <v>0</v>
      </c>
      <c r="U55" s="23"/>
      <c r="V55" s="35" t="str" cm="1">
        <f t="array" ref="V55">_xlfn.IFS(H55="Majandamiskulud","2.1",H55="Tööjõukulud","2.2",H55="Muud kulud","2.4",H55="Muud tegevuskulud","2.4",H55="Sotsiaaltoetused","2.3",H55="Muud antud toetused ja ülekanded","2.3",H55="Materiaalsete ja immateriaalsete vara soetamine/renoveerimine","4")</f>
        <v>4</v>
      </c>
    </row>
    <row r="56" spans="1:22" x14ac:dyDescent="0.3">
      <c r="A56" s="22" t="s">
        <v>29</v>
      </c>
      <c r="B56" s="22" t="s">
        <v>69</v>
      </c>
      <c r="C56" s="22"/>
      <c r="D56" s="22"/>
      <c r="E56" s="22"/>
      <c r="F56" s="22"/>
      <c r="G56" s="22" t="s">
        <v>58</v>
      </c>
      <c r="H56" s="22" t="s">
        <v>70</v>
      </c>
      <c r="I56" s="22" t="s">
        <v>37</v>
      </c>
      <c r="J56" s="22" t="s">
        <v>73</v>
      </c>
      <c r="K56" s="22" t="s">
        <v>74</v>
      </c>
      <c r="L56" s="23">
        <v>157603.9999</v>
      </c>
      <c r="M56" s="23">
        <v>0</v>
      </c>
      <c r="N56" s="23">
        <v>157604</v>
      </c>
      <c r="O56" s="23">
        <v>-1.0000000474974513E-4</v>
      </c>
      <c r="P56" s="23">
        <f t="shared" si="8"/>
        <v>-1.0000000474974513E-4</v>
      </c>
      <c r="Q56" s="23">
        <f>P56</f>
        <v>-1.0000000474974513E-4</v>
      </c>
      <c r="R56" s="23">
        <v>0</v>
      </c>
      <c r="S56" s="23">
        <f t="shared" si="2"/>
        <v>-1.0000000474974513E-4</v>
      </c>
      <c r="T56" s="23">
        <v>0</v>
      </c>
      <c r="U56" s="23"/>
      <c r="V56" s="35" t="str" cm="1">
        <f t="array" ref="V56">_xlfn.IFS(H56="Majandamiskulud","2.1",H56="Tööjõukulud","2.2",H56="Muud kulud","2.4",H56="Muud tegevuskulud","2.4",H56="Sotsiaaltoetused","2.3",H56="Muud antud toetused ja ülekanded","2.3",H56="Materiaalsete ja immateriaalsete vara soetamine/renoveerimine","4")</f>
        <v>4</v>
      </c>
    </row>
    <row r="57" spans="1:22" x14ac:dyDescent="0.3">
      <c r="A57" s="22" t="s">
        <v>29</v>
      </c>
      <c r="B57" s="22" t="s">
        <v>69</v>
      </c>
      <c r="C57" s="22"/>
      <c r="D57" s="22"/>
      <c r="E57" s="22"/>
      <c r="F57" s="22"/>
      <c r="G57" s="22" t="s">
        <v>58</v>
      </c>
      <c r="H57" s="22" t="s">
        <v>70</v>
      </c>
      <c r="I57" s="22" t="s">
        <v>37</v>
      </c>
      <c r="J57" s="22" t="s">
        <v>75</v>
      </c>
      <c r="K57" s="22" t="s">
        <v>76</v>
      </c>
      <c r="L57" s="23">
        <v>106225</v>
      </c>
      <c r="M57" s="23">
        <v>0</v>
      </c>
      <c r="N57" s="23">
        <v>66191.5</v>
      </c>
      <c r="O57" s="23">
        <v>40033.5</v>
      </c>
      <c r="P57" s="23">
        <f>O57-0.7502</f>
        <v>40032.749799999998</v>
      </c>
      <c r="Q57" s="23">
        <f>P57</f>
        <v>40032.749799999998</v>
      </c>
      <c r="R57" s="23">
        <v>0</v>
      </c>
      <c r="S57" s="23">
        <f t="shared" si="2"/>
        <v>40032.749799999998</v>
      </c>
      <c r="T57" s="23">
        <v>0</v>
      </c>
      <c r="U57" s="23"/>
      <c r="V57" s="35" t="str" cm="1">
        <f t="array" ref="V57">_xlfn.IFS(H57="Majandamiskulud","2.1",H57="Tööjõukulud","2.2",H57="Muud kulud","2.4",H57="Muud tegevuskulud","2.4",H57="Sotsiaaltoetused","2.3",H57="Muud antud toetused ja ülekanded","2.3",H57="Materiaalsete ja immateriaalsete vara soetamine/renoveerimine","4")</f>
        <v>4</v>
      </c>
    </row>
    <row r="58" spans="1:22" x14ac:dyDescent="0.3">
      <c r="A58" s="22" t="s">
        <v>29</v>
      </c>
      <c r="B58" s="22" t="s">
        <v>69</v>
      </c>
      <c r="C58" s="22"/>
      <c r="D58" s="22"/>
      <c r="E58" s="22"/>
      <c r="F58" s="22"/>
      <c r="G58" s="22" t="s">
        <v>58</v>
      </c>
      <c r="H58" s="22" t="s">
        <v>70</v>
      </c>
      <c r="I58" s="22" t="s">
        <v>37</v>
      </c>
      <c r="J58" s="22" t="s">
        <v>77</v>
      </c>
      <c r="K58" s="22" t="s">
        <v>78</v>
      </c>
      <c r="L58" s="23">
        <v>103539.74979999987</v>
      </c>
      <c r="M58" s="23">
        <v>82693.75</v>
      </c>
      <c r="N58" s="23">
        <v>103540.5</v>
      </c>
      <c r="O58" s="23">
        <v>-0.75020000012591481</v>
      </c>
      <c r="P58" s="23">
        <v>0</v>
      </c>
      <c r="Q58" s="23">
        <v>0</v>
      </c>
      <c r="R58" s="23">
        <v>0</v>
      </c>
      <c r="S58" s="23">
        <f t="shared" si="2"/>
        <v>0</v>
      </c>
      <c r="T58" s="23">
        <v>0</v>
      </c>
      <c r="U58" s="23"/>
      <c r="V58" s="35" t="str" cm="1">
        <f t="array" ref="V58">_xlfn.IFS(H58="Majandamiskulud","2.1",H58="Tööjõukulud","2.2",H58="Muud kulud","2.4",H58="Muud tegevuskulud","2.4",H58="Sotsiaaltoetused","2.3",H58="Muud antud toetused ja ülekanded","2.3",H58="Materiaalsete ja immateriaalsete vara soetamine/renoveerimine","4")</f>
        <v>4</v>
      </c>
    </row>
    <row r="59" spans="1:22" x14ac:dyDescent="0.3">
      <c r="A59" s="22" t="s">
        <v>29</v>
      </c>
      <c r="B59" s="22" t="s">
        <v>30</v>
      </c>
      <c r="C59" s="22" t="s">
        <v>31</v>
      </c>
      <c r="D59" s="22" t="s">
        <v>50</v>
      </c>
      <c r="E59" s="22" t="s">
        <v>79</v>
      </c>
      <c r="F59" s="22" t="s">
        <v>80</v>
      </c>
      <c r="G59" s="22" t="s">
        <v>81</v>
      </c>
      <c r="H59" s="22" t="s">
        <v>82</v>
      </c>
      <c r="I59" s="22" t="s">
        <v>37</v>
      </c>
      <c r="J59" s="22" t="s">
        <v>38</v>
      </c>
      <c r="K59" s="22" t="s">
        <v>38</v>
      </c>
      <c r="L59" s="23">
        <v>45806460.999799997</v>
      </c>
      <c r="M59" s="23">
        <v>140</v>
      </c>
      <c r="N59" s="23">
        <v>45801126</v>
      </c>
      <c r="O59" s="23">
        <f>L59-N59</f>
        <v>5334.9997999966145</v>
      </c>
      <c r="P59" s="23">
        <v>0</v>
      </c>
      <c r="Q59" s="23">
        <v>0</v>
      </c>
      <c r="R59" s="23">
        <v>0</v>
      </c>
      <c r="S59" s="23">
        <v>0</v>
      </c>
      <c r="T59" s="23">
        <f>O59</f>
        <v>5334.9997999966145</v>
      </c>
      <c r="U59" s="23"/>
      <c r="V59" s="35" t="str" cm="1">
        <f t="array" ref="V59">_xlfn.IFS(H59="Majandamiskulud","2.1",H59="Tööjõukulud","2.2",H59="Muud kulud","2.4",H59="Muud tegevuskulud","2.4",H59="Sotsiaaltoetused","2.3",H59="Muud antud toetused ja ülekanded","2.3",H59="Materiaalsete ja immateriaalsete vara soetamine/renoveerimine","4")</f>
        <v>2.4</v>
      </c>
    </row>
    <row r="60" spans="1:22" x14ac:dyDescent="0.3">
      <c r="A60" s="22" t="s">
        <v>29</v>
      </c>
      <c r="B60" s="22" t="s">
        <v>30</v>
      </c>
      <c r="C60" s="22" t="s">
        <v>31</v>
      </c>
      <c r="D60" s="22" t="s">
        <v>50</v>
      </c>
      <c r="E60" s="22" t="s">
        <v>79</v>
      </c>
      <c r="F60" s="22" t="s">
        <v>80</v>
      </c>
      <c r="G60" s="22" t="s">
        <v>81</v>
      </c>
      <c r="H60" s="22" t="s">
        <v>82</v>
      </c>
      <c r="I60" s="22" t="s">
        <v>37</v>
      </c>
      <c r="J60" s="22" t="s">
        <v>53</v>
      </c>
      <c r="K60" s="22" t="s">
        <v>54</v>
      </c>
      <c r="L60" s="23">
        <v>24000000</v>
      </c>
      <c r="M60" s="23">
        <v>0</v>
      </c>
      <c r="N60" s="23">
        <v>24000000</v>
      </c>
      <c r="O60" s="23">
        <f t="shared" ref="O60:O62" si="10">L60-N60</f>
        <v>0</v>
      </c>
      <c r="P60" s="23">
        <v>0</v>
      </c>
      <c r="Q60" s="23">
        <v>0</v>
      </c>
      <c r="R60" s="23">
        <v>0</v>
      </c>
      <c r="S60" s="23">
        <v>0</v>
      </c>
      <c r="T60" s="23">
        <v>0</v>
      </c>
      <c r="U60" s="23"/>
      <c r="V60" s="35" t="str" cm="1">
        <f t="array" ref="V60">_xlfn.IFS(H60="Majandamiskulud","2.1",H60="Tööjõukulud","2.2",H60="Muud kulud","2.4",H60="Muud tegevuskulud","2.4",H60="Sotsiaaltoetused","2.3",H60="Muud antud toetused ja ülekanded","2.3",H60="Materiaalsete ja immateriaalsete vara soetamine/renoveerimine","4")</f>
        <v>2.4</v>
      </c>
    </row>
    <row r="61" spans="1:22" x14ac:dyDescent="0.3">
      <c r="A61" s="22" t="s">
        <v>29</v>
      </c>
      <c r="B61" s="22" t="s">
        <v>30</v>
      </c>
      <c r="C61" s="22" t="s">
        <v>31</v>
      </c>
      <c r="D61" s="22" t="s">
        <v>50</v>
      </c>
      <c r="E61" s="22" t="s">
        <v>79</v>
      </c>
      <c r="F61" s="22" t="s">
        <v>80</v>
      </c>
      <c r="G61" s="22" t="s">
        <v>81</v>
      </c>
      <c r="H61" s="22" t="s">
        <v>82</v>
      </c>
      <c r="I61" s="22" t="s">
        <v>37</v>
      </c>
      <c r="J61" s="22" t="s">
        <v>59</v>
      </c>
      <c r="K61" s="22" t="s">
        <v>60</v>
      </c>
      <c r="L61" s="23">
        <v>9119424</v>
      </c>
      <c r="M61" s="23">
        <v>0</v>
      </c>
      <c r="N61" s="23">
        <v>9119424</v>
      </c>
      <c r="O61" s="23">
        <f t="shared" si="10"/>
        <v>0</v>
      </c>
      <c r="P61" s="23">
        <v>0</v>
      </c>
      <c r="Q61" s="23">
        <v>0</v>
      </c>
      <c r="R61" s="23">
        <v>0</v>
      </c>
      <c r="S61" s="23">
        <v>0</v>
      </c>
      <c r="T61" s="23">
        <v>0</v>
      </c>
      <c r="U61" s="23"/>
      <c r="V61" s="35" t="str" cm="1">
        <f t="array" ref="V61">_xlfn.IFS(H61="Majandamiskulud","2.1",H61="Tööjõukulud","2.2",H61="Muud kulud","2.4",H61="Muud tegevuskulud","2.4",H61="Sotsiaaltoetused","2.3",H61="Muud antud toetused ja ülekanded","2.3",H61="Materiaalsete ja immateriaalsete vara soetamine/renoveerimine","4")</f>
        <v>2.4</v>
      </c>
    </row>
    <row r="62" spans="1:22" x14ac:dyDescent="0.3">
      <c r="A62" s="22" t="s">
        <v>29</v>
      </c>
      <c r="B62" s="22" t="s">
        <v>30</v>
      </c>
      <c r="C62" s="22" t="s">
        <v>31</v>
      </c>
      <c r="D62" s="22" t="s">
        <v>50</v>
      </c>
      <c r="E62" s="22" t="s">
        <v>79</v>
      </c>
      <c r="F62" s="22" t="s">
        <v>80</v>
      </c>
      <c r="G62" s="22" t="s">
        <v>81</v>
      </c>
      <c r="H62" s="22" t="s">
        <v>82</v>
      </c>
      <c r="I62" s="22" t="s">
        <v>37</v>
      </c>
      <c r="J62" s="22" t="s">
        <v>83</v>
      </c>
      <c r="K62" s="22" t="s">
        <v>84</v>
      </c>
      <c r="L62" s="23">
        <v>625000</v>
      </c>
      <c r="M62" s="23">
        <v>0</v>
      </c>
      <c r="N62" s="23">
        <v>625000</v>
      </c>
      <c r="O62" s="23">
        <f t="shared" si="10"/>
        <v>0</v>
      </c>
      <c r="P62" s="23">
        <v>0</v>
      </c>
      <c r="Q62" s="23">
        <v>0</v>
      </c>
      <c r="R62" s="23">
        <v>0</v>
      </c>
      <c r="S62" s="23">
        <v>0</v>
      </c>
      <c r="T62" s="23">
        <v>0</v>
      </c>
      <c r="U62" s="23"/>
      <c r="V62" s="35" t="str" cm="1">
        <f t="array" ref="V62">_xlfn.IFS(H62="Majandamiskulud","2.1",H62="Tööjõukulud","2.2",H62="Muud kulud","2.4",H62="Muud tegevuskulud","2.4",H62="Sotsiaaltoetused","2.3",H62="Muud antud toetused ja ülekanded","2.3",H62="Materiaalsete ja immateriaalsete vara soetamine/renoveerimine","4")</f>
        <v>2.4</v>
      </c>
    </row>
    <row r="63" spans="1:22" x14ac:dyDescent="0.3">
      <c r="A63" s="22" t="s">
        <v>29</v>
      </c>
      <c r="B63" s="22" t="s">
        <v>30</v>
      </c>
      <c r="C63" s="22" t="s">
        <v>85</v>
      </c>
      <c r="D63" s="22" t="s">
        <v>86</v>
      </c>
      <c r="E63" s="22" t="s">
        <v>87</v>
      </c>
      <c r="F63" s="22" t="s">
        <v>88</v>
      </c>
      <c r="G63" s="22" t="s">
        <v>89</v>
      </c>
      <c r="H63" s="22" t="s">
        <v>36</v>
      </c>
      <c r="I63" s="22" t="s">
        <v>37</v>
      </c>
      <c r="J63" s="22" t="s">
        <v>38</v>
      </c>
      <c r="K63" s="22" t="s">
        <v>38</v>
      </c>
      <c r="L63" s="23">
        <v>12621.539702719188</v>
      </c>
      <c r="M63" s="23">
        <v>-380.84483444518179</v>
      </c>
      <c r="N63" s="23">
        <v>12653.930246155289</v>
      </c>
      <c r="O63" s="23">
        <f>L63-N63</f>
        <v>-32.390543436100415</v>
      </c>
      <c r="P63" s="23">
        <f t="shared" ref="P63" si="11">O63</f>
        <v>-32.390543436100415</v>
      </c>
      <c r="Q63" s="23">
        <v>0</v>
      </c>
      <c r="R63" s="23">
        <v>0</v>
      </c>
      <c r="S63" s="23">
        <f>Q63+R63</f>
        <v>0</v>
      </c>
      <c r="T63" s="23">
        <v>0</v>
      </c>
      <c r="U63" s="23"/>
      <c r="V63" s="35" t="str" cm="1">
        <f t="array" ref="V63">_xlfn.IFS(H63="Majandamiskulud","2.1",H63="Tööjõukulud","2.2",H63="Muud kulud","2.4",H63="Muud tegevuskulud","2.4",H63="Sotsiaaltoetused","2.3",H63="Muud antud toetused ja ülekanded","2.3",H63="Materiaalsete ja immateriaalsete vara soetamine/renoveerimine","4")</f>
        <v>2.1</v>
      </c>
    </row>
    <row r="64" spans="1:22" x14ac:dyDescent="0.3">
      <c r="A64" s="22" t="s">
        <v>29</v>
      </c>
      <c r="B64" s="22" t="s">
        <v>30</v>
      </c>
      <c r="C64" s="22" t="s">
        <v>85</v>
      </c>
      <c r="D64" s="22" t="s">
        <v>86</v>
      </c>
      <c r="E64" s="22" t="s">
        <v>87</v>
      </c>
      <c r="F64" s="22" t="s">
        <v>88</v>
      </c>
      <c r="G64" s="22" t="s">
        <v>89</v>
      </c>
      <c r="H64" s="22" t="s">
        <v>36</v>
      </c>
      <c r="I64" s="22" t="s">
        <v>37</v>
      </c>
      <c r="J64" s="22" t="s">
        <v>39</v>
      </c>
      <c r="K64" s="22" t="s">
        <v>40</v>
      </c>
      <c r="L64" s="23">
        <v>477.8884216658015</v>
      </c>
      <c r="M64" s="23">
        <v>0</v>
      </c>
      <c r="N64" s="23">
        <v>470.65844602201662</v>
      </c>
      <c r="O64" s="23">
        <f t="shared" ref="O64:O127" si="12">L64-N64</f>
        <v>7.2299756437848828</v>
      </c>
      <c r="P64" s="23">
        <v>0</v>
      </c>
      <c r="Q64" s="23">
        <f t="shared" ref="P64:Q127" si="13">P64</f>
        <v>0</v>
      </c>
      <c r="R64" s="23">
        <v>0</v>
      </c>
      <c r="S64" s="23">
        <f t="shared" ref="S64:S127" si="14">Q64+R64</f>
        <v>0</v>
      </c>
      <c r="T64" s="23">
        <f>O64</f>
        <v>7.2299756437848828</v>
      </c>
      <c r="U64" s="23"/>
      <c r="V64" s="35" t="str" cm="1">
        <f t="array" ref="V64">_xlfn.IFS(H64="Majandamiskulud","2.1",H64="Tööjõukulud","2.2",H64="Muud kulud","2.4",H64="Muud tegevuskulud","2.4",H64="Sotsiaaltoetused","2.3",H64="Muud antud toetused ja ülekanded","2.3",H64="Materiaalsete ja immateriaalsete vara soetamine/renoveerimine","4")</f>
        <v>2.1</v>
      </c>
    </row>
    <row r="65" spans="1:22" x14ac:dyDescent="0.3">
      <c r="A65" s="22" t="s">
        <v>29</v>
      </c>
      <c r="B65" s="22" t="s">
        <v>30</v>
      </c>
      <c r="C65" s="22" t="s">
        <v>85</v>
      </c>
      <c r="D65" s="22" t="s">
        <v>86</v>
      </c>
      <c r="E65" s="22" t="s">
        <v>87</v>
      </c>
      <c r="F65" s="22" t="s">
        <v>88</v>
      </c>
      <c r="G65" s="22" t="s">
        <v>89</v>
      </c>
      <c r="H65" s="22" t="s">
        <v>36</v>
      </c>
      <c r="I65" s="22" t="s">
        <v>37</v>
      </c>
      <c r="J65" s="22" t="s">
        <v>59</v>
      </c>
      <c r="K65" s="22" t="s">
        <v>60</v>
      </c>
      <c r="L65" s="23">
        <v>0</v>
      </c>
      <c r="M65" s="23">
        <v>0</v>
      </c>
      <c r="N65" s="23">
        <v>50.429091602450754</v>
      </c>
      <c r="O65" s="23">
        <f t="shared" si="12"/>
        <v>-50.429091602450754</v>
      </c>
      <c r="P65" s="23">
        <f t="shared" si="13"/>
        <v>-50.429091602450754</v>
      </c>
      <c r="Q65" s="23">
        <v>0</v>
      </c>
      <c r="R65" s="23">
        <v>0</v>
      </c>
      <c r="S65" s="23">
        <f t="shared" si="14"/>
        <v>0</v>
      </c>
      <c r="T65" s="23">
        <v>0</v>
      </c>
      <c r="U65" s="23"/>
      <c r="V65" s="35" t="str" cm="1">
        <f t="array" ref="V65">_xlfn.IFS(H65="Majandamiskulud","2.1",H65="Tööjõukulud","2.2",H65="Muud kulud","2.4",H65="Muud tegevuskulud","2.4",H65="Sotsiaaltoetused","2.3",H65="Muud antud toetused ja ülekanded","2.3",H65="Materiaalsete ja immateriaalsete vara soetamine/renoveerimine","4")</f>
        <v>2.1</v>
      </c>
    </row>
    <row r="66" spans="1:22" x14ac:dyDescent="0.3">
      <c r="A66" s="22" t="s">
        <v>29</v>
      </c>
      <c r="B66" s="22" t="s">
        <v>30</v>
      </c>
      <c r="C66" s="22" t="s">
        <v>85</v>
      </c>
      <c r="D66" s="22" t="s">
        <v>86</v>
      </c>
      <c r="E66" s="22" t="s">
        <v>87</v>
      </c>
      <c r="F66" s="22" t="s">
        <v>88</v>
      </c>
      <c r="G66" s="22" t="s">
        <v>89</v>
      </c>
      <c r="H66" s="22" t="s">
        <v>45</v>
      </c>
      <c r="I66" s="22" t="s">
        <v>37</v>
      </c>
      <c r="J66" s="22" t="s">
        <v>38</v>
      </c>
      <c r="K66" s="22" t="s">
        <v>38</v>
      </c>
      <c r="L66" s="23">
        <v>3.2954907421968258</v>
      </c>
      <c r="M66" s="23">
        <v>-1.4433253779999999</v>
      </c>
      <c r="N66" s="23">
        <v>3.7603775061292728</v>
      </c>
      <c r="O66" s="23">
        <f t="shared" si="12"/>
        <v>-0.46488676393244699</v>
      </c>
      <c r="P66" s="23">
        <f t="shared" si="13"/>
        <v>-0.46488676393244699</v>
      </c>
      <c r="Q66" s="23">
        <v>0</v>
      </c>
      <c r="R66" s="23">
        <v>0</v>
      </c>
      <c r="S66" s="23">
        <f t="shared" si="14"/>
        <v>0</v>
      </c>
      <c r="T66" s="23">
        <v>0</v>
      </c>
      <c r="U66" s="23"/>
      <c r="V66" s="35" t="str" cm="1">
        <f t="array" ref="V66">_xlfn.IFS(H66="Majandamiskulud","2.1",H66="Tööjõukulud","2.2",H66="Muud kulud","2.4",H66="Muud tegevuskulud","2.4",H66="Sotsiaaltoetused","2.3",H66="Muud antud toetused ja ülekanded","2.3",H66="Materiaalsete ja immateriaalsete vara soetamine/renoveerimine","4")</f>
        <v>2.4</v>
      </c>
    </row>
    <row r="67" spans="1:22" x14ac:dyDescent="0.3">
      <c r="A67" s="22" t="s">
        <v>29</v>
      </c>
      <c r="B67" s="22" t="s">
        <v>30</v>
      </c>
      <c r="C67" s="22" t="s">
        <v>85</v>
      </c>
      <c r="D67" s="22" t="s">
        <v>86</v>
      </c>
      <c r="E67" s="22" t="s">
        <v>87</v>
      </c>
      <c r="F67" s="22" t="s">
        <v>88</v>
      </c>
      <c r="G67" s="22" t="s">
        <v>89</v>
      </c>
      <c r="H67" s="22" t="s">
        <v>46</v>
      </c>
      <c r="I67" s="22" t="s">
        <v>37</v>
      </c>
      <c r="J67" s="22" t="s">
        <v>38</v>
      </c>
      <c r="K67" s="22" t="s">
        <v>38</v>
      </c>
      <c r="L67" s="23">
        <v>11332.523306921763</v>
      </c>
      <c r="M67" s="23">
        <v>-1209.3822267928419</v>
      </c>
      <c r="N67" s="23">
        <v>11112.878588067691</v>
      </c>
      <c r="O67" s="23">
        <f t="shared" si="12"/>
        <v>219.64471885407147</v>
      </c>
      <c r="P67" s="23">
        <f t="shared" si="13"/>
        <v>219.64471885407147</v>
      </c>
      <c r="Q67" s="23">
        <v>0</v>
      </c>
      <c r="R67" s="23">
        <v>0</v>
      </c>
      <c r="S67" s="23">
        <f t="shared" si="14"/>
        <v>0</v>
      </c>
      <c r="T67" s="23">
        <v>0</v>
      </c>
      <c r="U67" s="23"/>
      <c r="V67" s="35" t="str" cm="1">
        <f t="array" ref="V67">_xlfn.IFS(H67="Majandamiskulud","2.1",H67="Tööjõukulud","2.2",H67="Muud kulud","2.4",H67="Muud tegevuskulud","2.4",H67="Sotsiaaltoetused","2.3",H67="Muud antud toetused ja ülekanded","2.3",H67="Materiaalsete ja immateriaalsete vara soetamine/renoveerimine","4")</f>
        <v>2.2</v>
      </c>
    </row>
    <row r="68" spans="1:22" x14ac:dyDescent="0.3">
      <c r="A68" s="22" t="s">
        <v>29</v>
      </c>
      <c r="B68" s="22" t="s">
        <v>30</v>
      </c>
      <c r="C68" s="22" t="s">
        <v>85</v>
      </c>
      <c r="D68" s="22" t="s">
        <v>86</v>
      </c>
      <c r="E68" s="22" t="s">
        <v>87</v>
      </c>
      <c r="F68" s="22" t="s">
        <v>88</v>
      </c>
      <c r="G68" s="22" t="s">
        <v>89</v>
      </c>
      <c r="H68" s="22" t="s">
        <v>46</v>
      </c>
      <c r="I68" s="22" t="s">
        <v>37</v>
      </c>
      <c r="J68" s="22" t="s">
        <v>59</v>
      </c>
      <c r="K68" s="22" t="s">
        <v>60</v>
      </c>
      <c r="L68" s="23">
        <v>0</v>
      </c>
      <c r="M68" s="23">
        <v>0</v>
      </c>
      <c r="N68" s="23">
        <v>6.711700865278992</v>
      </c>
      <c r="O68" s="23">
        <f t="shared" si="12"/>
        <v>-6.711700865278992</v>
      </c>
      <c r="P68" s="23">
        <f t="shared" si="13"/>
        <v>-6.711700865278992</v>
      </c>
      <c r="Q68" s="23">
        <v>0</v>
      </c>
      <c r="R68" s="23">
        <v>0</v>
      </c>
      <c r="S68" s="23">
        <f t="shared" si="14"/>
        <v>0</v>
      </c>
      <c r="T68" s="23">
        <v>0</v>
      </c>
      <c r="U68" s="23"/>
      <c r="V68" s="35" t="str" cm="1">
        <f t="array" ref="V68">_xlfn.IFS(H68="Majandamiskulud","2.1",H68="Tööjõukulud","2.2",H68="Muud kulud","2.4",H68="Muud tegevuskulud","2.4",H68="Sotsiaaltoetused","2.3",H68="Muud antud toetused ja ülekanded","2.3",H68="Materiaalsete ja immateriaalsete vara soetamine/renoveerimine","4")</f>
        <v>2.2</v>
      </c>
    </row>
    <row r="69" spans="1:22" x14ac:dyDescent="0.3">
      <c r="A69" s="22" t="s">
        <v>29</v>
      </c>
      <c r="B69" s="22" t="s">
        <v>30</v>
      </c>
      <c r="C69" s="22" t="s">
        <v>85</v>
      </c>
      <c r="D69" s="22" t="s">
        <v>86</v>
      </c>
      <c r="E69" s="22" t="s">
        <v>87</v>
      </c>
      <c r="F69" s="22" t="s">
        <v>88</v>
      </c>
      <c r="G69" s="22" t="s">
        <v>89</v>
      </c>
      <c r="H69" s="22" t="s">
        <v>46</v>
      </c>
      <c r="I69" s="22" t="s">
        <v>37</v>
      </c>
      <c r="J69" s="22" t="s">
        <v>61</v>
      </c>
      <c r="K69" s="22" t="s">
        <v>62</v>
      </c>
      <c r="L69" s="23">
        <v>0</v>
      </c>
      <c r="M69" s="23">
        <v>0</v>
      </c>
      <c r="N69" s="23">
        <v>34.315977269009046</v>
      </c>
      <c r="O69" s="23">
        <f t="shared" si="12"/>
        <v>-34.315977269009046</v>
      </c>
      <c r="P69" s="23">
        <f t="shared" si="13"/>
        <v>-34.315977269009046</v>
      </c>
      <c r="Q69" s="23">
        <v>0</v>
      </c>
      <c r="R69" s="23">
        <v>0</v>
      </c>
      <c r="S69" s="23">
        <f t="shared" si="14"/>
        <v>0</v>
      </c>
      <c r="T69" s="23">
        <v>0</v>
      </c>
      <c r="U69" s="23"/>
      <c r="V69" s="35" t="str" cm="1">
        <f t="array" ref="V69">_xlfn.IFS(H69="Majandamiskulud","2.1",H69="Tööjõukulud","2.2",H69="Muud kulud","2.4",H69="Muud tegevuskulud","2.4",H69="Sotsiaaltoetused","2.3",H69="Muud antud toetused ja ülekanded","2.3",H69="Materiaalsete ja immateriaalsete vara soetamine/renoveerimine","4")</f>
        <v>2.2</v>
      </c>
    </row>
    <row r="70" spans="1:22" x14ac:dyDescent="0.3">
      <c r="A70" s="22" t="s">
        <v>29</v>
      </c>
      <c r="B70" s="22" t="s">
        <v>30</v>
      </c>
      <c r="C70" s="22" t="s">
        <v>85</v>
      </c>
      <c r="D70" s="22" t="s">
        <v>86</v>
      </c>
      <c r="E70" s="22" t="s">
        <v>87</v>
      </c>
      <c r="F70" s="22" t="s">
        <v>88</v>
      </c>
      <c r="G70" s="22" t="s">
        <v>89</v>
      </c>
      <c r="H70" s="22" t="s">
        <v>46</v>
      </c>
      <c r="I70" s="22" t="s">
        <v>37</v>
      </c>
      <c r="J70" s="22" t="s">
        <v>41</v>
      </c>
      <c r="K70" s="22" t="s">
        <v>42</v>
      </c>
      <c r="L70" s="23">
        <v>-114.109971444</v>
      </c>
      <c r="M70" s="23">
        <v>-114.109971444</v>
      </c>
      <c r="N70" s="23">
        <v>4.399381483812558</v>
      </c>
      <c r="O70" s="23">
        <f>L70-N70</f>
        <v>-118.50935292781256</v>
      </c>
      <c r="P70" s="23">
        <v>0</v>
      </c>
      <c r="Q70" s="23">
        <f t="shared" si="13"/>
        <v>0</v>
      </c>
      <c r="R70" s="23">
        <v>0</v>
      </c>
      <c r="S70" s="23">
        <f t="shared" si="14"/>
        <v>0</v>
      </c>
      <c r="T70" s="23">
        <f>O70</f>
        <v>-118.50935292781256</v>
      </c>
      <c r="U70" s="23"/>
      <c r="V70" s="35" t="str" cm="1">
        <f t="array" ref="V70">_xlfn.IFS(H70="Majandamiskulud","2.1",H70="Tööjõukulud","2.2",H70="Muud kulud","2.4",H70="Muud tegevuskulud","2.4",H70="Sotsiaaltoetused","2.3",H70="Muud antud toetused ja ülekanded","2.3",H70="Materiaalsete ja immateriaalsete vara soetamine/renoveerimine","4")</f>
        <v>2.2</v>
      </c>
    </row>
    <row r="71" spans="1:22" x14ac:dyDescent="0.3">
      <c r="A71" s="22" t="s">
        <v>29</v>
      </c>
      <c r="B71" s="22" t="s">
        <v>30</v>
      </c>
      <c r="C71" s="22" t="s">
        <v>85</v>
      </c>
      <c r="D71" s="22" t="s">
        <v>86</v>
      </c>
      <c r="E71" s="22" t="s">
        <v>90</v>
      </c>
      <c r="F71" s="22" t="s">
        <v>91</v>
      </c>
      <c r="G71" s="22" t="s">
        <v>89</v>
      </c>
      <c r="H71" s="22" t="s">
        <v>36</v>
      </c>
      <c r="I71" s="22" t="s">
        <v>37</v>
      </c>
      <c r="J71" s="22" t="s">
        <v>38</v>
      </c>
      <c r="K71" s="22" t="s">
        <v>38</v>
      </c>
      <c r="L71" s="23">
        <v>6263.4175537027349</v>
      </c>
      <c r="M71" s="23">
        <v>-188.99359963088003</v>
      </c>
      <c r="N71" s="23">
        <v>6279.4913056466394</v>
      </c>
      <c r="O71" s="23">
        <f t="shared" si="12"/>
        <v>-16.073751943904426</v>
      </c>
      <c r="P71" s="23">
        <f t="shared" si="13"/>
        <v>-16.073751943904426</v>
      </c>
      <c r="Q71" s="23">
        <v>0</v>
      </c>
      <c r="R71" s="23">
        <v>0</v>
      </c>
      <c r="S71" s="23">
        <f t="shared" si="14"/>
        <v>0</v>
      </c>
      <c r="T71" s="23">
        <v>0</v>
      </c>
      <c r="U71" s="23"/>
      <c r="V71" s="35" t="str" cm="1">
        <f t="array" ref="V71">_xlfn.IFS(H71="Majandamiskulud","2.1",H71="Tööjõukulud","2.2",H71="Muud kulud","2.4",H71="Muud tegevuskulud","2.4",H71="Sotsiaaltoetused","2.3",H71="Muud antud toetused ja ülekanded","2.3",H71="Materiaalsete ja immateriaalsete vara soetamine/renoveerimine","4")</f>
        <v>2.1</v>
      </c>
    </row>
    <row r="72" spans="1:22" x14ac:dyDescent="0.3">
      <c r="A72" s="22" t="s">
        <v>29</v>
      </c>
      <c r="B72" s="22" t="s">
        <v>30</v>
      </c>
      <c r="C72" s="22" t="s">
        <v>85</v>
      </c>
      <c r="D72" s="22" t="s">
        <v>86</v>
      </c>
      <c r="E72" s="22" t="s">
        <v>90</v>
      </c>
      <c r="F72" s="22" t="s">
        <v>91</v>
      </c>
      <c r="G72" s="22" t="s">
        <v>89</v>
      </c>
      <c r="H72" s="22" t="s">
        <v>36</v>
      </c>
      <c r="I72" s="22" t="s">
        <v>37</v>
      </c>
      <c r="J72" s="22" t="s">
        <v>39</v>
      </c>
      <c r="K72" s="22" t="s">
        <v>40</v>
      </c>
      <c r="L72" s="23">
        <v>237.15131429868396</v>
      </c>
      <c r="M72" s="23">
        <v>0</v>
      </c>
      <c r="N72" s="23">
        <v>233.56345121488204</v>
      </c>
      <c r="O72" s="23">
        <f t="shared" si="12"/>
        <v>3.5878630838019205</v>
      </c>
      <c r="P72" s="23">
        <v>0</v>
      </c>
      <c r="Q72" s="23">
        <f t="shared" si="13"/>
        <v>0</v>
      </c>
      <c r="R72" s="23">
        <v>0</v>
      </c>
      <c r="S72" s="23">
        <f t="shared" si="14"/>
        <v>0</v>
      </c>
      <c r="T72" s="23">
        <f>O72</f>
        <v>3.5878630838019205</v>
      </c>
      <c r="U72" s="23"/>
      <c r="V72" s="35" t="str" cm="1">
        <f t="array" ref="V72">_xlfn.IFS(H72="Majandamiskulud","2.1",H72="Tööjõukulud","2.2",H72="Muud kulud","2.4",H72="Muud tegevuskulud","2.4",H72="Sotsiaaltoetused","2.3",H72="Muud antud toetused ja ülekanded","2.3",H72="Materiaalsete ja immateriaalsete vara soetamine/renoveerimine","4")</f>
        <v>2.1</v>
      </c>
    </row>
    <row r="73" spans="1:22" x14ac:dyDescent="0.3">
      <c r="A73" s="22" t="s">
        <v>29</v>
      </c>
      <c r="B73" s="22" t="s">
        <v>30</v>
      </c>
      <c r="C73" s="22" t="s">
        <v>85</v>
      </c>
      <c r="D73" s="22" t="s">
        <v>86</v>
      </c>
      <c r="E73" s="22" t="s">
        <v>90</v>
      </c>
      <c r="F73" s="22" t="s">
        <v>91</v>
      </c>
      <c r="G73" s="22" t="s">
        <v>89</v>
      </c>
      <c r="H73" s="22" t="s">
        <v>36</v>
      </c>
      <c r="I73" s="22" t="s">
        <v>37</v>
      </c>
      <c r="J73" s="22" t="s">
        <v>59</v>
      </c>
      <c r="K73" s="22" t="s">
        <v>60</v>
      </c>
      <c r="L73" s="23">
        <v>0</v>
      </c>
      <c r="M73" s="23">
        <v>0</v>
      </c>
      <c r="N73" s="23">
        <v>25.025350709947428</v>
      </c>
      <c r="O73" s="23">
        <f t="shared" si="12"/>
        <v>-25.025350709947428</v>
      </c>
      <c r="P73" s="23">
        <f t="shared" si="13"/>
        <v>-25.025350709947428</v>
      </c>
      <c r="Q73" s="23">
        <v>0</v>
      </c>
      <c r="R73" s="23">
        <v>0</v>
      </c>
      <c r="S73" s="23">
        <f t="shared" si="14"/>
        <v>0</v>
      </c>
      <c r="T73" s="23">
        <v>0</v>
      </c>
      <c r="U73" s="23"/>
      <c r="V73" s="35" t="str" cm="1">
        <f t="array" ref="V73">_xlfn.IFS(H73="Majandamiskulud","2.1",H73="Tööjõukulud","2.2",H73="Muud kulud","2.4",H73="Muud tegevuskulud","2.4",H73="Sotsiaaltoetused","2.3",H73="Muud antud toetused ja ülekanded","2.3",H73="Materiaalsete ja immateriaalsete vara soetamine/renoveerimine","4")</f>
        <v>2.1</v>
      </c>
    </row>
    <row r="74" spans="1:22" x14ac:dyDescent="0.3">
      <c r="A74" s="22" t="s">
        <v>29</v>
      </c>
      <c r="B74" s="22" t="s">
        <v>30</v>
      </c>
      <c r="C74" s="22" t="s">
        <v>85</v>
      </c>
      <c r="D74" s="22" t="s">
        <v>86</v>
      </c>
      <c r="E74" s="22" t="s">
        <v>90</v>
      </c>
      <c r="F74" s="22" t="s">
        <v>91</v>
      </c>
      <c r="G74" s="22" t="s">
        <v>89</v>
      </c>
      <c r="H74" s="22" t="s">
        <v>45</v>
      </c>
      <c r="I74" s="22" t="s">
        <v>37</v>
      </c>
      <c r="J74" s="22" t="s">
        <v>38</v>
      </c>
      <c r="K74" s="22" t="s">
        <v>38</v>
      </c>
      <c r="L74" s="23">
        <v>1.6353816609469236</v>
      </c>
      <c r="M74" s="23">
        <v>-0.71624775750000003</v>
      </c>
      <c r="N74" s="23">
        <v>1.8660809247674255</v>
      </c>
      <c r="O74" s="23">
        <f t="shared" si="12"/>
        <v>-0.23069926382050188</v>
      </c>
      <c r="P74" s="23">
        <f t="shared" si="13"/>
        <v>-0.23069926382050188</v>
      </c>
      <c r="Q74" s="23">
        <v>0</v>
      </c>
      <c r="R74" s="23">
        <v>0</v>
      </c>
      <c r="S74" s="23">
        <f t="shared" si="14"/>
        <v>0</v>
      </c>
      <c r="T74" s="23">
        <v>0</v>
      </c>
      <c r="U74" s="23"/>
      <c r="V74" s="35" t="str" cm="1">
        <f t="array" ref="V74">_xlfn.IFS(H74="Majandamiskulud","2.1",H74="Tööjõukulud","2.2",H74="Muud kulud","2.4",H74="Muud tegevuskulud","2.4",H74="Sotsiaaltoetused","2.3",H74="Muud antud toetused ja ülekanded","2.3",H74="Materiaalsete ja immateriaalsete vara soetamine/renoveerimine","4")</f>
        <v>2.4</v>
      </c>
    </row>
    <row r="75" spans="1:22" x14ac:dyDescent="0.3">
      <c r="A75" s="22" t="s">
        <v>29</v>
      </c>
      <c r="B75" s="22" t="s">
        <v>30</v>
      </c>
      <c r="C75" s="22" t="s">
        <v>85</v>
      </c>
      <c r="D75" s="22" t="s">
        <v>86</v>
      </c>
      <c r="E75" s="22" t="s">
        <v>90</v>
      </c>
      <c r="F75" s="22" t="s">
        <v>91</v>
      </c>
      <c r="G75" s="22" t="s">
        <v>89</v>
      </c>
      <c r="H75" s="22" t="s">
        <v>46</v>
      </c>
      <c r="I75" s="22" t="s">
        <v>37</v>
      </c>
      <c r="J75" s="22" t="s">
        <v>38</v>
      </c>
      <c r="K75" s="22" t="s">
        <v>38</v>
      </c>
      <c r="L75" s="23">
        <v>5623.4476165027027</v>
      </c>
      <c r="M75" s="23">
        <v>-600.15386766152278</v>
      </c>
      <c r="N75" s="23">
        <v>5514.7470483078077</v>
      </c>
      <c r="O75" s="23">
        <f t="shared" si="12"/>
        <v>108.70056819489491</v>
      </c>
      <c r="P75" s="23">
        <f t="shared" si="13"/>
        <v>108.70056819489491</v>
      </c>
      <c r="Q75" s="23">
        <v>0</v>
      </c>
      <c r="R75" s="23">
        <v>0</v>
      </c>
      <c r="S75" s="23">
        <f t="shared" si="14"/>
        <v>0</v>
      </c>
      <c r="T75" s="23">
        <v>0</v>
      </c>
      <c r="U75" s="23"/>
      <c r="V75" s="35" t="str" cm="1">
        <f t="array" ref="V75">_xlfn.IFS(H75="Majandamiskulud","2.1",H75="Tööjõukulud","2.2",H75="Muud kulud","2.4",H75="Muud tegevuskulud","2.4",H75="Sotsiaaltoetused","2.3",H75="Muud antud toetused ja ülekanded","2.3",H75="Materiaalsete ja immateriaalsete vara soetamine/renoveerimine","4")</f>
        <v>2.2</v>
      </c>
    </row>
    <row r="76" spans="1:22" x14ac:dyDescent="0.3">
      <c r="A76" s="22" t="s">
        <v>29</v>
      </c>
      <c r="B76" s="22" t="s">
        <v>30</v>
      </c>
      <c r="C76" s="22" t="s">
        <v>85</v>
      </c>
      <c r="D76" s="22" t="s">
        <v>86</v>
      </c>
      <c r="E76" s="22" t="s">
        <v>90</v>
      </c>
      <c r="F76" s="22" t="s">
        <v>91</v>
      </c>
      <c r="G76" s="22" t="s">
        <v>89</v>
      </c>
      <c r="H76" s="22" t="s">
        <v>46</v>
      </c>
      <c r="I76" s="22" t="s">
        <v>37</v>
      </c>
      <c r="J76" s="22" t="s">
        <v>59</v>
      </c>
      <c r="K76" s="22" t="s">
        <v>60</v>
      </c>
      <c r="L76" s="23">
        <v>0</v>
      </c>
      <c r="M76" s="23">
        <v>0</v>
      </c>
      <c r="N76" s="23">
        <v>3.3306701087929511</v>
      </c>
      <c r="O76" s="23">
        <f t="shared" si="12"/>
        <v>-3.3306701087929511</v>
      </c>
      <c r="P76" s="23">
        <f t="shared" si="13"/>
        <v>-3.3306701087929511</v>
      </c>
      <c r="Q76" s="23">
        <v>0</v>
      </c>
      <c r="R76" s="23">
        <v>0</v>
      </c>
      <c r="S76" s="23">
        <f t="shared" si="14"/>
        <v>0</v>
      </c>
      <c r="T76" s="23">
        <v>0</v>
      </c>
      <c r="U76" s="23"/>
      <c r="V76" s="35" t="str" cm="1">
        <f t="array" ref="V76">_xlfn.IFS(H76="Majandamiskulud","2.1",H76="Tööjõukulud","2.2",H76="Muud kulud","2.4",H76="Muud tegevuskulud","2.4",H76="Sotsiaaltoetused","2.3",H76="Muud antud toetused ja ülekanded","2.3",H76="Materiaalsete ja immateriaalsete vara soetamine/renoveerimine","4")</f>
        <v>2.2</v>
      </c>
    </row>
    <row r="77" spans="1:22" x14ac:dyDescent="0.3">
      <c r="A77" s="22" t="s">
        <v>29</v>
      </c>
      <c r="B77" s="22" t="s">
        <v>30</v>
      </c>
      <c r="C77" s="22" t="s">
        <v>85</v>
      </c>
      <c r="D77" s="22" t="s">
        <v>86</v>
      </c>
      <c r="E77" s="22" t="s">
        <v>90</v>
      </c>
      <c r="F77" s="22" t="s">
        <v>91</v>
      </c>
      <c r="G77" s="22" t="s">
        <v>89</v>
      </c>
      <c r="H77" s="22" t="s">
        <v>46</v>
      </c>
      <c r="I77" s="22" t="s">
        <v>37</v>
      </c>
      <c r="J77" s="22" t="s">
        <v>61</v>
      </c>
      <c r="K77" s="22" t="s">
        <v>62</v>
      </c>
      <c r="L77" s="23">
        <v>0</v>
      </c>
      <c r="M77" s="23">
        <v>0</v>
      </c>
      <c r="N77" s="23">
        <v>17.029245200002787</v>
      </c>
      <c r="O77" s="23">
        <f t="shared" si="12"/>
        <v>-17.029245200002787</v>
      </c>
      <c r="P77" s="23">
        <f t="shared" si="13"/>
        <v>-17.029245200002787</v>
      </c>
      <c r="Q77" s="23">
        <v>0</v>
      </c>
      <c r="R77" s="23">
        <v>0</v>
      </c>
      <c r="S77" s="23">
        <f t="shared" si="14"/>
        <v>0</v>
      </c>
      <c r="T77" s="23">
        <v>0</v>
      </c>
      <c r="U77" s="23"/>
      <c r="V77" s="35" t="str" cm="1">
        <f t="array" ref="V77">_xlfn.IFS(H77="Majandamiskulud","2.1",H77="Tööjõukulud","2.2",H77="Muud kulud","2.4",H77="Muud tegevuskulud","2.4",H77="Sotsiaaltoetused","2.3",H77="Muud antud toetused ja ülekanded","2.3",H77="Materiaalsete ja immateriaalsete vara soetamine/renoveerimine","4")</f>
        <v>2.2</v>
      </c>
    </row>
    <row r="78" spans="1:22" x14ac:dyDescent="0.3">
      <c r="A78" s="22" t="s">
        <v>29</v>
      </c>
      <c r="B78" s="22" t="s">
        <v>30</v>
      </c>
      <c r="C78" s="22" t="s">
        <v>85</v>
      </c>
      <c r="D78" s="22" t="s">
        <v>86</v>
      </c>
      <c r="E78" s="22" t="s">
        <v>90</v>
      </c>
      <c r="F78" s="22" t="s">
        <v>91</v>
      </c>
      <c r="G78" s="22" t="s">
        <v>89</v>
      </c>
      <c r="H78" s="22" t="s">
        <v>46</v>
      </c>
      <c r="I78" s="22" t="s">
        <v>37</v>
      </c>
      <c r="J78" s="22" t="s">
        <v>41</v>
      </c>
      <c r="K78" s="22" t="s">
        <v>42</v>
      </c>
      <c r="L78" s="23">
        <v>-56.626878734999998</v>
      </c>
      <c r="M78" s="23">
        <v>-56.626878734999998</v>
      </c>
      <c r="N78" s="23">
        <v>2.1831855589861093</v>
      </c>
      <c r="O78" s="23">
        <f>L78-N78</f>
        <v>-58.810064293986109</v>
      </c>
      <c r="P78" s="23">
        <v>0</v>
      </c>
      <c r="Q78" s="23">
        <f t="shared" si="13"/>
        <v>0</v>
      </c>
      <c r="R78" s="23">
        <v>0</v>
      </c>
      <c r="S78" s="23">
        <f t="shared" si="14"/>
        <v>0</v>
      </c>
      <c r="T78" s="23">
        <f>O78</f>
        <v>-58.810064293986109</v>
      </c>
      <c r="U78" s="23"/>
      <c r="V78" s="35" t="str" cm="1">
        <f t="array" ref="V78">_xlfn.IFS(H78="Majandamiskulud","2.1",H78="Tööjõukulud","2.2",H78="Muud kulud","2.4",H78="Muud tegevuskulud","2.4",H78="Sotsiaaltoetused","2.3",H78="Muud antud toetused ja ülekanded","2.3",H78="Materiaalsete ja immateriaalsete vara soetamine/renoveerimine","4")</f>
        <v>2.2</v>
      </c>
    </row>
    <row r="79" spans="1:22" x14ac:dyDescent="0.3">
      <c r="A79" s="22" t="s">
        <v>29</v>
      </c>
      <c r="B79" s="22" t="s">
        <v>30</v>
      </c>
      <c r="C79" s="22" t="s">
        <v>85</v>
      </c>
      <c r="D79" s="22" t="s">
        <v>92</v>
      </c>
      <c r="E79" s="22" t="s">
        <v>93</v>
      </c>
      <c r="F79" s="22" t="s">
        <v>94</v>
      </c>
      <c r="G79" s="22" t="s">
        <v>89</v>
      </c>
      <c r="H79" s="22" t="s">
        <v>36</v>
      </c>
      <c r="I79" s="22" t="s">
        <v>37</v>
      </c>
      <c r="J79" s="22" t="s">
        <v>38</v>
      </c>
      <c r="K79" s="22" t="s">
        <v>38</v>
      </c>
      <c r="L79" s="23">
        <v>845277.14361528913</v>
      </c>
      <c r="M79" s="23">
        <v>84411.353312082327</v>
      </c>
      <c r="N79" s="23">
        <v>720106.78384505538</v>
      </c>
      <c r="O79" s="23">
        <f t="shared" si="12"/>
        <v>125170.35977023374</v>
      </c>
      <c r="P79" s="23">
        <f t="shared" si="13"/>
        <v>125170.35977023374</v>
      </c>
      <c r="Q79" s="23">
        <v>0</v>
      </c>
      <c r="R79" s="23">
        <v>0</v>
      </c>
      <c r="S79" s="23">
        <f t="shared" si="14"/>
        <v>0</v>
      </c>
      <c r="T79" s="23">
        <v>0</v>
      </c>
      <c r="U79" s="23"/>
      <c r="V79" s="35" t="str" cm="1">
        <f t="array" ref="V79">_xlfn.IFS(H79="Majandamiskulud","2.1",H79="Tööjõukulud","2.2",H79="Muud kulud","2.4",H79="Muud tegevuskulud","2.4",H79="Sotsiaaltoetused","2.3",H79="Muud antud toetused ja ülekanded","2.3",H79="Materiaalsete ja immateriaalsete vara soetamine/renoveerimine","4")</f>
        <v>2.1</v>
      </c>
    </row>
    <row r="80" spans="1:22" x14ac:dyDescent="0.3">
      <c r="A80" s="22" t="s">
        <v>29</v>
      </c>
      <c r="B80" s="22" t="s">
        <v>30</v>
      </c>
      <c r="C80" s="22" t="s">
        <v>85</v>
      </c>
      <c r="D80" s="22" t="s">
        <v>92</v>
      </c>
      <c r="E80" s="22" t="s">
        <v>93</v>
      </c>
      <c r="F80" s="22" t="s">
        <v>94</v>
      </c>
      <c r="G80" s="22" t="s">
        <v>89</v>
      </c>
      <c r="H80" s="22" t="s">
        <v>36</v>
      </c>
      <c r="I80" s="22" t="s">
        <v>37</v>
      </c>
      <c r="J80" s="22" t="s">
        <v>39</v>
      </c>
      <c r="K80" s="22" t="s">
        <v>40</v>
      </c>
      <c r="L80" s="23">
        <v>15561.32393922126</v>
      </c>
      <c r="M80" s="23">
        <v>0</v>
      </c>
      <c r="N80" s="23">
        <v>14075.931477142785</v>
      </c>
      <c r="O80" s="23">
        <f t="shared" si="12"/>
        <v>1485.3924620784746</v>
      </c>
      <c r="P80" s="23">
        <v>0</v>
      </c>
      <c r="Q80" s="23">
        <f t="shared" si="13"/>
        <v>0</v>
      </c>
      <c r="R80" s="23">
        <v>0</v>
      </c>
      <c r="S80" s="23">
        <f t="shared" si="14"/>
        <v>0</v>
      </c>
      <c r="T80" s="23">
        <f>O80</f>
        <v>1485.3924620784746</v>
      </c>
      <c r="U80" s="23"/>
      <c r="V80" s="35" t="str" cm="1">
        <f t="array" ref="V80">_xlfn.IFS(H80="Majandamiskulud","2.1",H80="Tööjõukulud","2.2",H80="Muud kulud","2.4",H80="Muud tegevuskulud","2.4",H80="Sotsiaaltoetused","2.3",H80="Muud antud toetused ja ülekanded","2.3",H80="Materiaalsete ja immateriaalsete vara soetamine/renoveerimine","4")</f>
        <v>2.1</v>
      </c>
    </row>
    <row r="81" spans="1:22" x14ac:dyDescent="0.3">
      <c r="A81" s="22" t="s">
        <v>29</v>
      </c>
      <c r="B81" s="22" t="s">
        <v>30</v>
      </c>
      <c r="C81" s="22" t="s">
        <v>85</v>
      </c>
      <c r="D81" s="22" t="s">
        <v>92</v>
      </c>
      <c r="E81" s="22" t="s">
        <v>93</v>
      </c>
      <c r="F81" s="22" t="s">
        <v>94</v>
      </c>
      <c r="G81" s="22" t="s">
        <v>89</v>
      </c>
      <c r="H81" s="22" t="s">
        <v>36</v>
      </c>
      <c r="I81" s="22" t="s">
        <v>37</v>
      </c>
      <c r="J81" s="22" t="s">
        <v>59</v>
      </c>
      <c r="K81" s="22" t="s">
        <v>60</v>
      </c>
      <c r="L81" s="23">
        <v>0</v>
      </c>
      <c r="M81" s="23">
        <v>0</v>
      </c>
      <c r="N81" s="23">
        <v>223.09541172421171</v>
      </c>
      <c r="O81" s="23">
        <f t="shared" si="12"/>
        <v>-223.09541172421171</v>
      </c>
      <c r="P81" s="23">
        <f t="shared" si="13"/>
        <v>-223.09541172421171</v>
      </c>
      <c r="Q81" s="23">
        <v>0</v>
      </c>
      <c r="R81" s="23">
        <v>0</v>
      </c>
      <c r="S81" s="23">
        <f t="shared" si="14"/>
        <v>0</v>
      </c>
      <c r="T81" s="23">
        <v>0</v>
      </c>
      <c r="U81" s="23"/>
      <c r="V81" s="35" t="str" cm="1">
        <f t="array" ref="V81">_xlfn.IFS(H81="Majandamiskulud","2.1",H81="Tööjõukulud","2.2",H81="Muud kulud","2.4",H81="Muud tegevuskulud","2.4",H81="Sotsiaaltoetused","2.3",H81="Muud antud toetused ja ülekanded","2.3",H81="Materiaalsete ja immateriaalsete vara soetamine/renoveerimine","4")</f>
        <v>2.1</v>
      </c>
    </row>
    <row r="82" spans="1:22" x14ac:dyDescent="0.3">
      <c r="A82" s="22" t="s">
        <v>29</v>
      </c>
      <c r="B82" s="22" t="s">
        <v>30</v>
      </c>
      <c r="C82" s="22" t="s">
        <v>85</v>
      </c>
      <c r="D82" s="22" t="s">
        <v>92</v>
      </c>
      <c r="E82" s="22" t="s">
        <v>93</v>
      </c>
      <c r="F82" s="22" t="s">
        <v>94</v>
      </c>
      <c r="G82" s="22" t="s">
        <v>89</v>
      </c>
      <c r="H82" s="22" t="s">
        <v>45</v>
      </c>
      <c r="I82" s="22" t="s">
        <v>37</v>
      </c>
      <c r="J82" s="22" t="s">
        <v>38</v>
      </c>
      <c r="K82" s="22" t="s">
        <v>38</v>
      </c>
      <c r="L82" s="23">
        <v>153.89201149171927</v>
      </c>
      <c r="M82" s="23">
        <v>-6.3851887715000002</v>
      </c>
      <c r="N82" s="23">
        <v>73.100511279129051</v>
      </c>
      <c r="O82" s="23">
        <f t="shared" si="12"/>
        <v>80.791500212590222</v>
      </c>
      <c r="P82" s="23">
        <f t="shared" si="13"/>
        <v>80.791500212590222</v>
      </c>
      <c r="Q82" s="23">
        <v>0</v>
      </c>
      <c r="R82" s="23">
        <v>0</v>
      </c>
      <c r="S82" s="23">
        <f t="shared" si="14"/>
        <v>0</v>
      </c>
      <c r="T82" s="23">
        <v>0</v>
      </c>
      <c r="U82" s="23"/>
      <c r="V82" s="35" t="str" cm="1">
        <f t="array" ref="V82">_xlfn.IFS(H82="Majandamiskulud","2.1",H82="Tööjõukulud","2.2",H82="Muud kulud","2.4",H82="Muud tegevuskulud","2.4",H82="Sotsiaaltoetused","2.3",H82="Muud antud toetused ja ülekanded","2.3",H82="Materiaalsete ja immateriaalsete vara soetamine/renoveerimine","4")</f>
        <v>2.4</v>
      </c>
    </row>
    <row r="83" spans="1:22" x14ac:dyDescent="0.3">
      <c r="A83" s="22" t="s">
        <v>29</v>
      </c>
      <c r="B83" s="22" t="s">
        <v>30</v>
      </c>
      <c r="C83" s="22" t="s">
        <v>85</v>
      </c>
      <c r="D83" s="22" t="s">
        <v>92</v>
      </c>
      <c r="E83" s="22" t="s">
        <v>93</v>
      </c>
      <c r="F83" s="22" t="s">
        <v>94</v>
      </c>
      <c r="G83" s="22" t="s">
        <v>89</v>
      </c>
      <c r="H83" s="22" t="s">
        <v>46</v>
      </c>
      <c r="I83" s="22" t="s">
        <v>37</v>
      </c>
      <c r="J83" s="22" t="s">
        <v>38</v>
      </c>
      <c r="K83" s="22" t="s">
        <v>38</v>
      </c>
      <c r="L83" s="23">
        <v>1886311.9657999238</v>
      </c>
      <c r="M83" s="23">
        <v>525005.57798334013</v>
      </c>
      <c r="N83" s="23">
        <v>1388541.564395352</v>
      </c>
      <c r="O83" s="23">
        <f t="shared" si="12"/>
        <v>497770.40140457172</v>
      </c>
      <c r="P83" s="23">
        <f t="shared" si="13"/>
        <v>497770.40140457172</v>
      </c>
      <c r="Q83" s="23">
        <v>0</v>
      </c>
      <c r="R83" s="23">
        <v>0</v>
      </c>
      <c r="S83" s="23">
        <f t="shared" si="14"/>
        <v>0</v>
      </c>
      <c r="T83" s="23">
        <v>0</v>
      </c>
      <c r="U83" s="23"/>
      <c r="V83" s="35" t="str" cm="1">
        <f t="array" ref="V83">_xlfn.IFS(H83="Majandamiskulud","2.1",H83="Tööjõukulud","2.2",H83="Muud kulud","2.4",H83="Muud tegevuskulud","2.4",H83="Sotsiaaltoetused","2.3",H83="Muud antud toetused ja ülekanded","2.3",H83="Materiaalsete ja immateriaalsete vara soetamine/renoveerimine","4")</f>
        <v>2.2</v>
      </c>
    </row>
    <row r="84" spans="1:22" x14ac:dyDescent="0.3">
      <c r="A84" s="22" t="s">
        <v>29</v>
      </c>
      <c r="B84" s="22" t="s">
        <v>30</v>
      </c>
      <c r="C84" s="22" t="s">
        <v>85</v>
      </c>
      <c r="D84" s="22" t="s">
        <v>92</v>
      </c>
      <c r="E84" s="22" t="s">
        <v>93</v>
      </c>
      <c r="F84" s="22" t="s">
        <v>94</v>
      </c>
      <c r="G84" s="22" t="s">
        <v>89</v>
      </c>
      <c r="H84" s="22" t="s">
        <v>46</v>
      </c>
      <c r="I84" s="22" t="s">
        <v>37</v>
      </c>
      <c r="J84" s="22" t="s">
        <v>59</v>
      </c>
      <c r="K84" s="22" t="s">
        <v>60</v>
      </c>
      <c r="L84" s="23">
        <v>0</v>
      </c>
      <c r="M84" s="23">
        <v>0</v>
      </c>
      <c r="N84" s="23">
        <v>177.90812367839661</v>
      </c>
      <c r="O84" s="23">
        <f t="shared" si="12"/>
        <v>-177.90812367839661</v>
      </c>
      <c r="P84" s="23">
        <f t="shared" si="13"/>
        <v>-177.90812367839661</v>
      </c>
      <c r="Q84" s="23">
        <v>0</v>
      </c>
      <c r="R84" s="23">
        <v>0</v>
      </c>
      <c r="S84" s="23">
        <f t="shared" si="14"/>
        <v>0</v>
      </c>
      <c r="T84" s="23">
        <v>0</v>
      </c>
      <c r="U84" s="23"/>
      <c r="V84" s="35" t="str" cm="1">
        <f t="array" ref="V84">_xlfn.IFS(H84="Majandamiskulud","2.1",H84="Tööjõukulud","2.2",H84="Muud kulud","2.4",H84="Muud tegevuskulud","2.4",H84="Sotsiaaltoetused","2.3",H84="Muud antud toetused ja ülekanded","2.3",H84="Materiaalsete ja immateriaalsete vara soetamine/renoveerimine","4")</f>
        <v>2.2</v>
      </c>
    </row>
    <row r="85" spans="1:22" x14ac:dyDescent="0.3">
      <c r="A85" s="22" t="s">
        <v>29</v>
      </c>
      <c r="B85" s="22" t="s">
        <v>30</v>
      </c>
      <c r="C85" s="22" t="s">
        <v>85</v>
      </c>
      <c r="D85" s="22" t="s">
        <v>92</v>
      </c>
      <c r="E85" s="22" t="s">
        <v>93</v>
      </c>
      <c r="F85" s="22" t="s">
        <v>94</v>
      </c>
      <c r="G85" s="22" t="s">
        <v>89</v>
      </c>
      <c r="H85" s="22" t="s">
        <v>46</v>
      </c>
      <c r="I85" s="22" t="s">
        <v>37</v>
      </c>
      <c r="J85" s="22" t="s">
        <v>61</v>
      </c>
      <c r="K85" s="22" t="s">
        <v>62</v>
      </c>
      <c r="L85" s="23">
        <v>0</v>
      </c>
      <c r="M85" s="23">
        <v>0</v>
      </c>
      <c r="N85" s="23">
        <v>909.61907430988197</v>
      </c>
      <c r="O85" s="23">
        <f t="shared" si="12"/>
        <v>-909.61907430988197</v>
      </c>
      <c r="P85" s="23">
        <f t="shared" si="13"/>
        <v>-909.61907430988197</v>
      </c>
      <c r="Q85" s="23">
        <v>0</v>
      </c>
      <c r="R85" s="23">
        <v>0</v>
      </c>
      <c r="S85" s="23">
        <f t="shared" si="14"/>
        <v>0</v>
      </c>
      <c r="T85" s="23">
        <v>0</v>
      </c>
      <c r="U85" s="23"/>
      <c r="V85" s="35" t="str" cm="1">
        <f t="array" ref="V85">_xlfn.IFS(H85="Majandamiskulud","2.1",H85="Tööjõukulud","2.2",H85="Muud kulud","2.4",H85="Muud tegevuskulud","2.4",H85="Sotsiaaltoetused","2.3",H85="Muud antud toetused ja ülekanded","2.3",H85="Materiaalsete ja immateriaalsete vara soetamine/renoveerimine","4")</f>
        <v>2.2</v>
      </c>
    </row>
    <row r="86" spans="1:22" x14ac:dyDescent="0.3">
      <c r="A86" s="22" t="s">
        <v>29</v>
      </c>
      <c r="B86" s="22" t="s">
        <v>30</v>
      </c>
      <c r="C86" s="22" t="s">
        <v>85</v>
      </c>
      <c r="D86" s="22" t="s">
        <v>92</v>
      </c>
      <c r="E86" s="22" t="s">
        <v>93</v>
      </c>
      <c r="F86" s="22" t="s">
        <v>94</v>
      </c>
      <c r="G86" s="22" t="s">
        <v>89</v>
      </c>
      <c r="H86" s="22" t="s">
        <v>46</v>
      </c>
      <c r="I86" s="22" t="s">
        <v>37</v>
      </c>
      <c r="J86" s="22" t="s">
        <v>41</v>
      </c>
      <c r="K86" s="22" t="s">
        <v>42</v>
      </c>
      <c r="L86" s="23">
        <v>-5002.6720303069997</v>
      </c>
      <c r="M86" s="23">
        <v>-5002.6720303069997</v>
      </c>
      <c r="N86" s="23">
        <v>297.4293660002549</v>
      </c>
      <c r="O86" s="23">
        <f>L86-N86</f>
        <v>-5300.1013963072546</v>
      </c>
      <c r="P86" s="23">
        <v>0</v>
      </c>
      <c r="Q86" s="23">
        <f t="shared" si="13"/>
        <v>0</v>
      </c>
      <c r="R86" s="23">
        <v>0</v>
      </c>
      <c r="S86" s="23">
        <f t="shared" si="14"/>
        <v>0</v>
      </c>
      <c r="T86" s="23">
        <f>O86</f>
        <v>-5300.1013963072546</v>
      </c>
      <c r="U86" s="23"/>
      <c r="V86" s="35" t="str" cm="1">
        <f t="array" ref="V86">_xlfn.IFS(H86="Majandamiskulud","2.1",H86="Tööjõukulud","2.2",H86="Muud kulud","2.4",H86="Muud tegevuskulud","2.4",H86="Sotsiaaltoetused","2.3",H86="Muud antud toetused ja ülekanded","2.3",H86="Materiaalsete ja immateriaalsete vara soetamine/renoveerimine","4")</f>
        <v>2.2</v>
      </c>
    </row>
    <row r="87" spans="1:22" x14ac:dyDescent="0.3">
      <c r="A87" s="22" t="s">
        <v>29</v>
      </c>
      <c r="B87" s="22" t="s">
        <v>30</v>
      </c>
      <c r="C87" s="22" t="s">
        <v>85</v>
      </c>
      <c r="D87" s="22" t="s">
        <v>92</v>
      </c>
      <c r="E87" s="22" t="s">
        <v>95</v>
      </c>
      <c r="F87" s="22" t="s">
        <v>96</v>
      </c>
      <c r="G87" s="22" t="s">
        <v>89</v>
      </c>
      <c r="H87" s="22" t="s">
        <v>36</v>
      </c>
      <c r="I87" s="22" t="s">
        <v>37</v>
      </c>
      <c r="J87" s="22" t="s">
        <v>38</v>
      </c>
      <c r="K87" s="22" t="s">
        <v>38</v>
      </c>
      <c r="L87" s="23">
        <v>689581.63547221478</v>
      </c>
      <c r="M87" s="23">
        <v>69124.447245383621</v>
      </c>
      <c r="N87" s="23">
        <v>587164.36773377808</v>
      </c>
      <c r="O87" s="23">
        <f t="shared" si="12"/>
        <v>102417.2677384367</v>
      </c>
      <c r="P87" s="23">
        <f t="shared" si="13"/>
        <v>102417.2677384367</v>
      </c>
      <c r="Q87" s="23">
        <v>0</v>
      </c>
      <c r="R87" s="23">
        <v>0</v>
      </c>
      <c r="S87" s="23">
        <f t="shared" si="14"/>
        <v>0</v>
      </c>
      <c r="T87" s="23">
        <v>0</v>
      </c>
      <c r="U87" s="23"/>
      <c r="V87" s="35" t="str" cm="1">
        <f t="array" ref="V87">_xlfn.IFS(H87="Majandamiskulud","2.1",H87="Tööjõukulud","2.2",H87="Muud kulud","2.4",H87="Muud tegevuskulud","2.4",H87="Sotsiaaltoetused","2.3",H87="Muud antud toetused ja ülekanded","2.3",H87="Materiaalsete ja immateriaalsete vara soetamine/renoveerimine","4")</f>
        <v>2.1</v>
      </c>
    </row>
    <row r="88" spans="1:22" x14ac:dyDescent="0.3">
      <c r="A88" s="22" t="s">
        <v>29</v>
      </c>
      <c r="B88" s="22" t="s">
        <v>30</v>
      </c>
      <c r="C88" s="22" t="s">
        <v>85</v>
      </c>
      <c r="D88" s="22" t="s">
        <v>92</v>
      </c>
      <c r="E88" s="22" t="s">
        <v>95</v>
      </c>
      <c r="F88" s="22" t="s">
        <v>96</v>
      </c>
      <c r="G88" s="22" t="s">
        <v>89</v>
      </c>
      <c r="H88" s="22" t="s">
        <v>36</v>
      </c>
      <c r="I88" s="22" t="s">
        <v>37</v>
      </c>
      <c r="J88" s="22" t="s">
        <v>39</v>
      </c>
      <c r="K88" s="22" t="s">
        <v>40</v>
      </c>
      <c r="L88" s="23">
        <v>12655.934975808013</v>
      </c>
      <c r="M88" s="23">
        <v>0</v>
      </c>
      <c r="N88" s="23">
        <v>11441.764542211731</v>
      </c>
      <c r="O88" s="23">
        <f t="shared" si="12"/>
        <v>1214.1704335962822</v>
      </c>
      <c r="P88" s="23">
        <v>0</v>
      </c>
      <c r="Q88" s="23">
        <f t="shared" si="13"/>
        <v>0</v>
      </c>
      <c r="R88" s="23">
        <v>0</v>
      </c>
      <c r="S88" s="23">
        <f t="shared" si="14"/>
        <v>0</v>
      </c>
      <c r="T88" s="23">
        <f>O88</f>
        <v>1214.1704335962822</v>
      </c>
      <c r="U88" s="23"/>
      <c r="V88" s="35" t="str" cm="1">
        <f t="array" ref="V88">_xlfn.IFS(H88="Majandamiskulud","2.1",H88="Tööjõukulud","2.2",H88="Muud kulud","2.4",H88="Muud tegevuskulud","2.4",H88="Sotsiaaltoetused","2.3",H88="Muud antud toetused ja ülekanded","2.3",H88="Materiaalsete ja immateriaalsete vara soetamine/renoveerimine","4")</f>
        <v>2.1</v>
      </c>
    </row>
    <row r="89" spans="1:22" x14ac:dyDescent="0.3">
      <c r="A89" s="22" t="s">
        <v>29</v>
      </c>
      <c r="B89" s="22" t="s">
        <v>30</v>
      </c>
      <c r="C89" s="22" t="s">
        <v>85</v>
      </c>
      <c r="D89" s="22" t="s">
        <v>92</v>
      </c>
      <c r="E89" s="22" t="s">
        <v>95</v>
      </c>
      <c r="F89" s="22" t="s">
        <v>96</v>
      </c>
      <c r="G89" s="22" t="s">
        <v>89</v>
      </c>
      <c r="H89" s="22" t="s">
        <v>36</v>
      </c>
      <c r="I89" s="22" t="s">
        <v>37</v>
      </c>
      <c r="J89" s="22" t="s">
        <v>59</v>
      </c>
      <c r="K89" s="22" t="s">
        <v>60</v>
      </c>
      <c r="L89" s="23">
        <v>0</v>
      </c>
      <c r="M89" s="23">
        <v>0</v>
      </c>
      <c r="N89" s="23">
        <v>174.50667237328284</v>
      </c>
      <c r="O89" s="23">
        <f t="shared" si="12"/>
        <v>-174.50667237328284</v>
      </c>
      <c r="P89" s="23">
        <f t="shared" si="13"/>
        <v>-174.50667237328284</v>
      </c>
      <c r="Q89" s="23">
        <v>0</v>
      </c>
      <c r="R89" s="23">
        <v>0</v>
      </c>
      <c r="S89" s="23">
        <f t="shared" si="14"/>
        <v>0</v>
      </c>
      <c r="T89" s="23">
        <v>0</v>
      </c>
      <c r="U89" s="23"/>
      <c r="V89" s="35" t="str" cm="1">
        <f t="array" ref="V89">_xlfn.IFS(H89="Majandamiskulud","2.1",H89="Tööjõukulud","2.2",H89="Muud kulud","2.4",H89="Muud tegevuskulud","2.4",H89="Sotsiaaltoetused","2.3",H89="Muud antud toetused ja ülekanded","2.3",H89="Materiaalsete ja immateriaalsete vara soetamine/renoveerimine","4")</f>
        <v>2.1</v>
      </c>
    </row>
    <row r="90" spans="1:22" x14ac:dyDescent="0.3">
      <c r="A90" s="22" t="s">
        <v>29</v>
      </c>
      <c r="B90" s="22" t="s">
        <v>30</v>
      </c>
      <c r="C90" s="22" t="s">
        <v>85</v>
      </c>
      <c r="D90" s="22" t="s">
        <v>92</v>
      </c>
      <c r="E90" s="22" t="s">
        <v>95</v>
      </c>
      <c r="F90" s="22" t="s">
        <v>96</v>
      </c>
      <c r="G90" s="22" t="s">
        <v>89</v>
      </c>
      <c r="H90" s="22" t="s">
        <v>45</v>
      </c>
      <c r="I90" s="22" t="s">
        <v>37</v>
      </c>
      <c r="J90" s="22" t="s">
        <v>38</v>
      </c>
      <c r="K90" s="22" t="s">
        <v>38</v>
      </c>
      <c r="L90" s="23">
        <v>125.38715878902978</v>
      </c>
      <c r="M90" s="23">
        <v>-4.9945359089999997</v>
      </c>
      <c r="N90" s="23">
        <v>59.211034165158644</v>
      </c>
      <c r="O90" s="23">
        <f t="shared" si="12"/>
        <v>66.176124623871146</v>
      </c>
      <c r="P90" s="23">
        <f t="shared" si="13"/>
        <v>66.176124623871146</v>
      </c>
      <c r="Q90" s="23">
        <v>0</v>
      </c>
      <c r="R90" s="23">
        <v>0</v>
      </c>
      <c r="S90" s="23">
        <f t="shared" si="14"/>
        <v>0</v>
      </c>
      <c r="T90" s="23">
        <v>0</v>
      </c>
      <c r="U90" s="23"/>
      <c r="V90" s="35" t="str" cm="1">
        <f t="array" ref="V90">_xlfn.IFS(H90="Majandamiskulud","2.1",H90="Tööjõukulud","2.2",H90="Muud kulud","2.4",H90="Muud tegevuskulud","2.4",H90="Sotsiaaltoetused","2.3",H90="Muud antud toetused ja ülekanded","2.3",H90="Materiaalsete ja immateriaalsete vara soetamine/renoveerimine","4")</f>
        <v>2.4</v>
      </c>
    </row>
    <row r="91" spans="1:22" x14ac:dyDescent="0.3">
      <c r="A91" s="22" t="s">
        <v>29</v>
      </c>
      <c r="B91" s="22" t="s">
        <v>30</v>
      </c>
      <c r="C91" s="22" t="s">
        <v>85</v>
      </c>
      <c r="D91" s="22" t="s">
        <v>92</v>
      </c>
      <c r="E91" s="22" t="s">
        <v>95</v>
      </c>
      <c r="F91" s="22" t="s">
        <v>96</v>
      </c>
      <c r="G91" s="22" t="s">
        <v>89</v>
      </c>
      <c r="H91" s="22" t="s">
        <v>46</v>
      </c>
      <c r="I91" s="22" t="s">
        <v>37</v>
      </c>
      <c r="J91" s="22" t="s">
        <v>38</v>
      </c>
      <c r="K91" s="22" t="s">
        <v>38</v>
      </c>
      <c r="L91" s="23">
        <v>1544766.4515324668</v>
      </c>
      <c r="M91" s="23">
        <v>429742.49506370176</v>
      </c>
      <c r="N91" s="23">
        <v>1134310.8146927943</v>
      </c>
      <c r="O91" s="23">
        <f t="shared" si="12"/>
        <v>410455.63683967246</v>
      </c>
      <c r="P91" s="23">
        <f t="shared" si="13"/>
        <v>410455.63683967246</v>
      </c>
      <c r="Q91" s="23">
        <v>0</v>
      </c>
      <c r="R91" s="23">
        <v>0</v>
      </c>
      <c r="S91" s="23">
        <f t="shared" si="14"/>
        <v>0</v>
      </c>
      <c r="T91" s="23">
        <v>0</v>
      </c>
      <c r="U91" s="23"/>
      <c r="V91" s="35" t="str" cm="1">
        <f t="array" ref="V91">_xlfn.IFS(H91="Majandamiskulud","2.1",H91="Tööjõukulud","2.2",H91="Muud kulud","2.4",H91="Muud tegevuskulud","2.4",H91="Sotsiaaltoetused","2.3",H91="Muud antud toetused ja ülekanded","2.3",H91="Materiaalsete ja immateriaalsete vara soetamine/renoveerimine","4")</f>
        <v>2.2</v>
      </c>
    </row>
    <row r="92" spans="1:22" x14ac:dyDescent="0.3">
      <c r="A92" s="22" t="s">
        <v>29</v>
      </c>
      <c r="B92" s="22" t="s">
        <v>30</v>
      </c>
      <c r="C92" s="22" t="s">
        <v>85</v>
      </c>
      <c r="D92" s="22" t="s">
        <v>92</v>
      </c>
      <c r="E92" s="22" t="s">
        <v>95</v>
      </c>
      <c r="F92" s="22" t="s">
        <v>96</v>
      </c>
      <c r="G92" s="22" t="s">
        <v>89</v>
      </c>
      <c r="H92" s="22" t="s">
        <v>46</v>
      </c>
      <c r="I92" s="22" t="s">
        <v>37</v>
      </c>
      <c r="J92" s="22" t="s">
        <v>59</v>
      </c>
      <c r="K92" s="22" t="s">
        <v>60</v>
      </c>
      <c r="L92" s="23">
        <v>0</v>
      </c>
      <c r="M92" s="23">
        <v>0</v>
      </c>
      <c r="N92" s="23">
        <v>144.49300530460289</v>
      </c>
      <c r="O92" s="23">
        <f t="shared" si="12"/>
        <v>-144.49300530460289</v>
      </c>
      <c r="P92" s="23">
        <f t="shared" si="13"/>
        <v>-144.49300530460289</v>
      </c>
      <c r="Q92" s="23">
        <v>0</v>
      </c>
      <c r="R92" s="23">
        <v>0</v>
      </c>
      <c r="S92" s="23">
        <f t="shared" si="14"/>
        <v>0</v>
      </c>
      <c r="T92" s="23">
        <v>0</v>
      </c>
      <c r="U92" s="23"/>
      <c r="V92" s="35" t="str" cm="1">
        <f t="array" ref="V92">_xlfn.IFS(H92="Majandamiskulud","2.1",H92="Tööjõukulud","2.2",H92="Muud kulud","2.4",H92="Muud tegevuskulud","2.4",H92="Sotsiaaltoetused","2.3",H92="Muud antud toetused ja ülekanded","2.3",H92="Materiaalsete ja immateriaalsete vara soetamine/renoveerimine","4")</f>
        <v>2.2</v>
      </c>
    </row>
    <row r="93" spans="1:22" x14ac:dyDescent="0.3">
      <c r="A93" s="22" t="s">
        <v>29</v>
      </c>
      <c r="B93" s="22" t="s">
        <v>30</v>
      </c>
      <c r="C93" s="22" t="s">
        <v>85</v>
      </c>
      <c r="D93" s="22" t="s">
        <v>92</v>
      </c>
      <c r="E93" s="22" t="s">
        <v>95</v>
      </c>
      <c r="F93" s="22" t="s">
        <v>96</v>
      </c>
      <c r="G93" s="22" t="s">
        <v>89</v>
      </c>
      <c r="H93" s="22" t="s">
        <v>46</v>
      </c>
      <c r="I93" s="22" t="s">
        <v>37</v>
      </c>
      <c r="J93" s="22" t="s">
        <v>61</v>
      </c>
      <c r="K93" s="22" t="s">
        <v>62</v>
      </c>
      <c r="L93" s="23">
        <v>0</v>
      </c>
      <c r="M93" s="23">
        <v>0</v>
      </c>
      <c r="N93" s="23">
        <v>738.77230006099899</v>
      </c>
      <c r="O93" s="23">
        <f t="shared" si="12"/>
        <v>-738.77230006099899</v>
      </c>
      <c r="P93" s="23">
        <f t="shared" si="13"/>
        <v>-738.77230006099899</v>
      </c>
      <c r="Q93" s="23">
        <v>0</v>
      </c>
      <c r="R93" s="23">
        <v>0</v>
      </c>
      <c r="S93" s="23">
        <f t="shared" si="14"/>
        <v>0</v>
      </c>
      <c r="T93" s="23">
        <v>0</v>
      </c>
      <c r="U93" s="23"/>
      <c r="V93" s="35" t="str" cm="1">
        <f t="array" ref="V93">_xlfn.IFS(H93="Majandamiskulud","2.1",H93="Tööjõukulud","2.2",H93="Muud kulud","2.4",H93="Muud tegevuskulud","2.4",H93="Sotsiaaltoetused","2.3",H93="Muud antud toetused ja ülekanded","2.3",H93="Materiaalsete ja immateriaalsete vara soetamine/renoveerimine","4")</f>
        <v>2.2</v>
      </c>
    </row>
    <row r="94" spans="1:22" x14ac:dyDescent="0.3">
      <c r="A94" s="22" t="s">
        <v>29</v>
      </c>
      <c r="B94" s="22" t="s">
        <v>30</v>
      </c>
      <c r="C94" s="22" t="s">
        <v>85</v>
      </c>
      <c r="D94" s="22" t="s">
        <v>92</v>
      </c>
      <c r="E94" s="22" t="s">
        <v>95</v>
      </c>
      <c r="F94" s="22" t="s">
        <v>96</v>
      </c>
      <c r="G94" s="22" t="s">
        <v>89</v>
      </c>
      <c r="H94" s="22" t="s">
        <v>46</v>
      </c>
      <c r="I94" s="22" t="s">
        <v>37</v>
      </c>
      <c r="J94" s="22" t="s">
        <v>41</v>
      </c>
      <c r="K94" s="22" t="s">
        <v>42</v>
      </c>
      <c r="L94" s="23">
        <v>-4074.9343622820006</v>
      </c>
      <c r="M94" s="23">
        <v>-4074.9343622820006</v>
      </c>
      <c r="N94" s="23">
        <v>242.65112504211575</v>
      </c>
      <c r="O94" s="23">
        <f>L94-N94</f>
        <v>-4317.585487324116</v>
      </c>
      <c r="P94" s="23">
        <v>0</v>
      </c>
      <c r="Q94" s="23">
        <f t="shared" si="13"/>
        <v>0</v>
      </c>
      <c r="R94" s="23">
        <v>0</v>
      </c>
      <c r="S94" s="23">
        <f t="shared" si="14"/>
        <v>0</v>
      </c>
      <c r="T94" s="23">
        <f>O94</f>
        <v>-4317.585487324116</v>
      </c>
      <c r="U94" s="23"/>
      <c r="V94" s="35" t="str" cm="1">
        <f t="array" ref="V94">_xlfn.IFS(H94="Majandamiskulud","2.1",H94="Tööjõukulud","2.2",H94="Muud kulud","2.4",H94="Muud tegevuskulud","2.4",H94="Sotsiaaltoetused","2.3",H94="Muud antud toetused ja ülekanded","2.3",H94="Materiaalsete ja immateriaalsete vara soetamine/renoveerimine","4")</f>
        <v>2.2</v>
      </c>
    </row>
    <row r="95" spans="1:22" x14ac:dyDescent="0.3">
      <c r="A95" s="22" t="s">
        <v>29</v>
      </c>
      <c r="B95" s="22" t="s">
        <v>30</v>
      </c>
      <c r="C95" s="22" t="s">
        <v>31</v>
      </c>
      <c r="D95" s="22" t="s">
        <v>97</v>
      </c>
      <c r="E95" s="22" t="s">
        <v>98</v>
      </c>
      <c r="F95" s="22" t="s">
        <v>99</v>
      </c>
      <c r="G95" s="22" t="s">
        <v>89</v>
      </c>
      <c r="H95" s="22" t="s">
        <v>36</v>
      </c>
      <c r="I95" s="22" t="s">
        <v>37</v>
      </c>
      <c r="J95" s="22" t="s">
        <v>38</v>
      </c>
      <c r="K95" s="22" t="s">
        <v>38</v>
      </c>
      <c r="L95" s="23">
        <v>911788.57230125181</v>
      </c>
      <c r="M95" s="23">
        <v>381064.14752806822</v>
      </c>
      <c r="N95" s="23">
        <v>452301.32879094617</v>
      </c>
      <c r="O95" s="23">
        <f t="shared" si="12"/>
        <v>459487.24351030565</v>
      </c>
      <c r="P95" s="23">
        <f t="shared" si="13"/>
        <v>459487.24351030565</v>
      </c>
      <c r="Q95" s="23">
        <v>0</v>
      </c>
      <c r="R95" s="23">
        <v>0</v>
      </c>
      <c r="S95" s="23">
        <f t="shared" si="14"/>
        <v>0</v>
      </c>
      <c r="T95" s="23">
        <v>0</v>
      </c>
      <c r="U95" s="23"/>
      <c r="V95" s="35" t="str" cm="1">
        <f t="array" ref="V95">_xlfn.IFS(H95="Majandamiskulud","2.1",H95="Tööjõukulud","2.2",H95="Muud kulud","2.4",H95="Muud tegevuskulud","2.4",H95="Sotsiaaltoetused","2.3",H95="Muud antud toetused ja ülekanded","2.3",H95="Materiaalsete ja immateriaalsete vara soetamine/renoveerimine","4")</f>
        <v>2.1</v>
      </c>
    </row>
    <row r="96" spans="1:22" x14ac:dyDescent="0.3">
      <c r="A96" s="22" t="s">
        <v>29</v>
      </c>
      <c r="B96" s="22" t="s">
        <v>30</v>
      </c>
      <c r="C96" s="22" t="s">
        <v>31</v>
      </c>
      <c r="D96" s="22" t="s">
        <v>97</v>
      </c>
      <c r="E96" s="22" t="s">
        <v>98</v>
      </c>
      <c r="F96" s="22" t="s">
        <v>99</v>
      </c>
      <c r="G96" s="22" t="s">
        <v>89</v>
      </c>
      <c r="H96" s="22" t="s">
        <v>36</v>
      </c>
      <c r="I96" s="22" t="s">
        <v>37</v>
      </c>
      <c r="J96" s="22" t="s">
        <v>39</v>
      </c>
      <c r="K96" s="22" t="s">
        <v>40</v>
      </c>
      <c r="L96" s="23">
        <v>28514.347867189907</v>
      </c>
      <c r="M96" s="23">
        <v>0</v>
      </c>
      <c r="N96" s="23">
        <v>27232.026320912675</v>
      </c>
      <c r="O96" s="23">
        <f t="shared" si="12"/>
        <v>1282.3215462772314</v>
      </c>
      <c r="P96" s="23">
        <v>0</v>
      </c>
      <c r="Q96" s="23">
        <f t="shared" si="13"/>
        <v>0</v>
      </c>
      <c r="R96" s="23">
        <v>0</v>
      </c>
      <c r="S96" s="23">
        <f t="shared" si="14"/>
        <v>0</v>
      </c>
      <c r="T96" s="23">
        <f>O96</f>
        <v>1282.3215462772314</v>
      </c>
      <c r="U96" s="23"/>
      <c r="V96" s="35" t="str" cm="1">
        <f t="array" ref="V96">_xlfn.IFS(H96="Majandamiskulud","2.1",H96="Tööjõukulud","2.2",H96="Muud kulud","2.4",H96="Muud tegevuskulud","2.4",H96="Sotsiaaltoetused","2.3",H96="Muud antud toetused ja ülekanded","2.3",H96="Materiaalsete ja immateriaalsete vara soetamine/renoveerimine","4")</f>
        <v>2.1</v>
      </c>
    </row>
    <row r="97" spans="1:22" x14ac:dyDescent="0.3">
      <c r="A97" s="22" t="s">
        <v>29</v>
      </c>
      <c r="B97" s="22" t="s">
        <v>30</v>
      </c>
      <c r="C97" s="22" t="s">
        <v>31</v>
      </c>
      <c r="D97" s="22" t="s">
        <v>97</v>
      </c>
      <c r="E97" s="22" t="s">
        <v>98</v>
      </c>
      <c r="F97" s="22" t="s">
        <v>99</v>
      </c>
      <c r="G97" s="22" t="s">
        <v>89</v>
      </c>
      <c r="H97" s="22" t="s">
        <v>36</v>
      </c>
      <c r="I97" s="22" t="s">
        <v>37</v>
      </c>
      <c r="J97" s="22" t="s">
        <v>53</v>
      </c>
      <c r="K97" s="22" t="s">
        <v>54</v>
      </c>
      <c r="L97" s="23">
        <v>167.14313444577468</v>
      </c>
      <c r="M97" s="23">
        <v>0</v>
      </c>
      <c r="N97" s="23">
        <v>170.19341140869696</v>
      </c>
      <c r="O97" s="23">
        <f t="shared" si="12"/>
        <v>-3.0502769629222826</v>
      </c>
      <c r="P97" s="23">
        <v>0</v>
      </c>
      <c r="Q97" s="23">
        <f t="shared" si="13"/>
        <v>0</v>
      </c>
      <c r="R97" s="23">
        <v>0</v>
      </c>
      <c r="S97" s="23">
        <f t="shared" si="14"/>
        <v>0</v>
      </c>
      <c r="T97" s="23">
        <f>O97</f>
        <v>-3.0502769629222826</v>
      </c>
      <c r="U97" s="23"/>
      <c r="V97" s="35" t="str" cm="1">
        <f t="array" ref="V97">_xlfn.IFS(H97="Majandamiskulud","2.1",H97="Tööjõukulud","2.2",H97="Muud kulud","2.4",H97="Muud tegevuskulud","2.4",H97="Sotsiaaltoetused","2.3",H97="Muud antud toetused ja ülekanded","2.3",H97="Materiaalsete ja immateriaalsete vara soetamine/renoveerimine","4")</f>
        <v>2.1</v>
      </c>
    </row>
    <row r="98" spans="1:22" x14ac:dyDescent="0.3">
      <c r="A98" s="22" t="s">
        <v>29</v>
      </c>
      <c r="B98" s="22" t="s">
        <v>30</v>
      </c>
      <c r="C98" s="22" t="s">
        <v>31</v>
      </c>
      <c r="D98" s="22" t="s">
        <v>97</v>
      </c>
      <c r="E98" s="22" t="s">
        <v>98</v>
      </c>
      <c r="F98" s="22" t="s">
        <v>99</v>
      </c>
      <c r="G98" s="22" t="s">
        <v>89</v>
      </c>
      <c r="H98" s="22" t="s">
        <v>36</v>
      </c>
      <c r="I98" s="22" t="s">
        <v>37</v>
      </c>
      <c r="J98" s="22" t="s">
        <v>59</v>
      </c>
      <c r="K98" s="22" t="s">
        <v>60</v>
      </c>
      <c r="L98" s="23">
        <v>447.62293333349425</v>
      </c>
      <c r="M98" s="23">
        <v>0</v>
      </c>
      <c r="N98" s="23">
        <v>1581.8607515657438</v>
      </c>
      <c r="O98" s="23">
        <f t="shared" si="12"/>
        <v>-1134.2378182322495</v>
      </c>
      <c r="P98" s="23">
        <f t="shared" si="13"/>
        <v>-1134.2378182322495</v>
      </c>
      <c r="Q98" s="23">
        <v>0</v>
      </c>
      <c r="R98" s="23">
        <v>0</v>
      </c>
      <c r="S98" s="23">
        <f t="shared" si="14"/>
        <v>0</v>
      </c>
      <c r="T98" s="23">
        <v>0</v>
      </c>
      <c r="U98" s="23"/>
      <c r="V98" s="35" t="str" cm="1">
        <f t="array" ref="V98">_xlfn.IFS(H98="Majandamiskulud","2.1",H98="Tööjõukulud","2.2",H98="Muud kulud","2.4",H98="Muud tegevuskulud","2.4",H98="Sotsiaaltoetused","2.3",H98="Muud antud toetused ja ülekanded","2.3",H98="Materiaalsete ja immateriaalsete vara soetamine/renoveerimine","4")</f>
        <v>2.1</v>
      </c>
    </row>
    <row r="99" spans="1:22" x14ac:dyDescent="0.3">
      <c r="A99" s="22" t="s">
        <v>29</v>
      </c>
      <c r="B99" s="22" t="s">
        <v>30</v>
      </c>
      <c r="C99" s="22" t="s">
        <v>31</v>
      </c>
      <c r="D99" s="22" t="s">
        <v>97</v>
      </c>
      <c r="E99" s="22" t="s">
        <v>98</v>
      </c>
      <c r="F99" s="22" t="s">
        <v>99</v>
      </c>
      <c r="G99" s="22" t="s">
        <v>89</v>
      </c>
      <c r="H99" s="22" t="s">
        <v>36</v>
      </c>
      <c r="I99" s="22" t="s">
        <v>37</v>
      </c>
      <c r="J99" s="22" t="s">
        <v>100</v>
      </c>
      <c r="K99" s="22" t="s">
        <v>101</v>
      </c>
      <c r="L99" s="23">
        <v>33.363200000160404</v>
      </c>
      <c r="M99" s="23">
        <v>0</v>
      </c>
      <c r="N99" s="23">
        <v>33.363200000160411</v>
      </c>
      <c r="O99" s="23">
        <f t="shared" si="12"/>
        <v>0</v>
      </c>
      <c r="P99" s="23">
        <f t="shared" si="13"/>
        <v>0</v>
      </c>
      <c r="Q99" s="23">
        <f t="shared" si="13"/>
        <v>0</v>
      </c>
      <c r="R99" s="23">
        <v>0</v>
      </c>
      <c r="S99" s="23">
        <f t="shared" si="14"/>
        <v>0</v>
      </c>
      <c r="T99" s="23">
        <f>O99</f>
        <v>0</v>
      </c>
      <c r="U99" s="23"/>
      <c r="V99" s="35" t="str" cm="1">
        <f t="array" ref="V99">_xlfn.IFS(H99="Majandamiskulud","2.1",H99="Tööjõukulud","2.2",H99="Muud kulud","2.4",H99="Muud tegevuskulud","2.4",H99="Sotsiaaltoetused","2.3",H99="Muud antud toetused ja ülekanded","2.3",H99="Materiaalsete ja immateriaalsete vara soetamine/renoveerimine","4")</f>
        <v>2.1</v>
      </c>
    </row>
    <row r="100" spans="1:22" x14ac:dyDescent="0.3">
      <c r="A100" s="22" t="s">
        <v>29</v>
      </c>
      <c r="B100" s="22" t="s">
        <v>30</v>
      </c>
      <c r="C100" s="22" t="s">
        <v>31</v>
      </c>
      <c r="D100" s="22" t="s">
        <v>97</v>
      </c>
      <c r="E100" s="22" t="s">
        <v>98</v>
      </c>
      <c r="F100" s="22" t="s">
        <v>99</v>
      </c>
      <c r="G100" s="22" t="s">
        <v>89</v>
      </c>
      <c r="H100" s="22" t="s">
        <v>36</v>
      </c>
      <c r="I100" s="22" t="s">
        <v>37</v>
      </c>
      <c r="J100" s="22" t="s">
        <v>41</v>
      </c>
      <c r="K100" s="22" t="s">
        <v>42</v>
      </c>
      <c r="L100" s="23">
        <v>6222.4649097152569</v>
      </c>
      <c r="M100" s="23">
        <v>6222.4649097152569</v>
      </c>
      <c r="N100" s="23">
        <v>3620.6592264136148</v>
      </c>
      <c r="O100" s="23">
        <f>L100-N100</f>
        <v>2601.8056833016421</v>
      </c>
      <c r="P100" s="23">
        <v>0</v>
      </c>
      <c r="Q100" s="23">
        <f t="shared" si="13"/>
        <v>0</v>
      </c>
      <c r="R100" s="23">
        <v>0</v>
      </c>
      <c r="S100" s="23">
        <f t="shared" si="14"/>
        <v>0</v>
      </c>
      <c r="T100" s="23">
        <f>O100</f>
        <v>2601.8056833016421</v>
      </c>
      <c r="U100" s="23"/>
      <c r="V100" s="35" t="str" cm="1">
        <f t="array" ref="V100">_xlfn.IFS(H100="Majandamiskulud","2.1",H100="Tööjõukulud","2.2",H100="Muud kulud","2.4",H100="Muud tegevuskulud","2.4",H100="Sotsiaaltoetused","2.3",H100="Muud antud toetused ja ülekanded","2.3",H100="Materiaalsete ja immateriaalsete vara soetamine/renoveerimine","4")</f>
        <v>2.1</v>
      </c>
    </row>
    <row r="101" spans="1:22" x14ac:dyDescent="0.3">
      <c r="A101" s="22" t="s">
        <v>29</v>
      </c>
      <c r="B101" s="22" t="s">
        <v>30</v>
      </c>
      <c r="C101" s="22" t="s">
        <v>31</v>
      </c>
      <c r="D101" s="22" t="s">
        <v>97</v>
      </c>
      <c r="E101" s="22" t="s">
        <v>98</v>
      </c>
      <c r="F101" s="22" t="s">
        <v>99</v>
      </c>
      <c r="G101" s="22" t="s">
        <v>89</v>
      </c>
      <c r="H101" s="22" t="s">
        <v>36</v>
      </c>
      <c r="I101" s="22" t="s">
        <v>37</v>
      </c>
      <c r="J101" s="22" t="s">
        <v>83</v>
      </c>
      <c r="K101" s="22" t="s">
        <v>84</v>
      </c>
      <c r="L101" s="23">
        <v>0.98280167464234214</v>
      </c>
      <c r="M101" s="23">
        <v>0</v>
      </c>
      <c r="N101" s="23">
        <v>0.98280167464234247</v>
      </c>
      <c r="O101" s="23">
        <f t="shared" si="12"/>
        <v>0</v>
      </c>
      <c r="P101" s="23">
        <f t="shared" si="13"/>
        <v>0</v>
      </c>
      <c r="Q101" s="23">
        <f t="shared" si="13"/>
        <v>0</v>
      </c>
      <c r="R101" s="23">
        <v>0</v>
      </c>
      <c r="S101" s="23">
        <f t="shared" si="14"/>
        <v>0</v>
      </c>
      <c r="T101" s="23">
        <f>O101</f>
        <v>0</v>
      </c>
      <c r="U101" s="23"/>
      <c r="V101" s="35" t="str" cm="1">
        <f t="array" ref="V101">_xlfn.IFS(H101="Majandamiskulud","2.1",H101="Tööjõukulud","2.2",H101="Muud kulud","2.4",H101="Muud tegevuskulud","2.4",H101="Sotsiaaltoetused","2.3",H101="Muud antud toetused ja ülekanded","2.3",H101="Materiaalsete ja immateriaalsete vara soetamine/renoveerimine","4")</f>
        <v>2.1</v>
      </c>
    </row>
    <row r="102" spans="1:22" x14ac:dyDescent="0.3">
      <c r="A102" s="22" t="s">
        <v>29</v>
      </c>
      <c r="B102" s="22" t="s">
        <v>30</v>
      </c>
      <c r="C102" s="22" t="s">
        <v>31</v>
      </c>
      <c r="D102" s="22" t="s">
        <v>97</v>
      </c>
      <c r="E102" s="22" t="s">
        <v>98</v>
      </c>
      <c r="F102" s="22" t="s">
        <v>99</v>
      </c>
      <c r="G102" s="22" t="s">
        <v>89</v>
      </c>
      <c r="H102" s="22" t="s">
        <v>36</v>
      </c>
      <c r="I102" s="22" t="s">
        <v>37</v>
      </c>
      <c r="J102" s="22" t="s">
        <v>102</v>
      </c>
      <c r="K102" s="22" t="s">
        <v>103</v>
      </c>
      <c r="L102" s="23">
        <v>41729.114595004547</v>
      </c>
      <c r="M102" s="23">
        <v>41729.114595004547</v>
      </c>
      <c r="N102" s="23">
        <v>42031.906315066153</v>
      </c>
      <c r="O102" s="23">
        <f t="shared" si="12"/>
        <v>-302.79172006160661</v>
      </c>
      <c r="P102" s="23">
        <v>0</v>
      </c>
      <c r="Q102" s="23">
        <f t="shared" si="13"/>
        <v>0</v>
      </c>
      <c r="R102" s="23">
        <v>0</v>
      </c>
      <c r="S102" s="23">
        <f t="shared" si="14"/>
        <v>0</v>
      </c>
      <c r="T102" s="23">
        <f>O102</f>
        <v>-302.79172006160661</v>
      </c>
      <c r="U102" s="23"/>
      <c r="V102" s="35" t="str" cm="1">
        <f t="array" ref="V102">_xlfn.IFS(H102="Majandamiskulud","2.1",H102="Tööjõukulud","2.2",H102="Muud kulud","2.4",H102="Muud tegevuskulud","2.4",H102="Sotsiaaltoetused","2.3",H102="Muud antud toetused ja ülekanded","2.3",H102="Materiaalsete ja immateriaalsete vara soetamine/renoveerimine","4")</f>
        <v>2.1</v>
      </c>
    </row>
    <row r="103" spans="1:22" x14ac:dyDescent="0.3">
      <c r="A103" s="22" t="s">
        <v>29</v>
      </c>
      <c r="B103" s="22" t="s">
        <v>30</v>
      </c>
      <c r="C103" s="22" t="s">
        <v>31</v>
      </c>
      <c r="D103" s="22" t="s">
        <v>97</v>
      </c>
      <c r="E103" s="22" t="s">
        <v>98</v>
      </c>
      <c r="F103" s="22" t="s">
        <v>99</v>
      </c>
      <c r="G103" s="22" t="s">
        <v>89</v>
      </c>
      <c r="H103" s="22" t="s">
        <v>36</v>
      </c>
      <c r="I103" s="22" t="s">
        <v>37</v>
      </c>
      <c r="J103" s="22" t="s">
        <v>43</v>
      </c>
      <c r="K103" s="22" t="s">
        <v>44</v>
      </c>
      <c r="L103" s="23">
        <v>65.250720000160413</v>
      </c>
      <c r="M103" s="23">
        <v>65.250720000160413</v>
      </c>
      <c r="N103" s="23">
        <v>65.250720000160428</v>
      </c>
      <c r="O103" s="23">
        <f t="shared" si="12"/>
        <v>0</v>
      </c>
      <c r="P103" s="23">
        <v>0</v>
      </c>
      <c r="Q103" s="23">
        <f t="shared" si="13"/>
        <v>0</v>
      </c>
      <c r="R103" s="23">
        <v>0</v>
      </c>
      <c r="S103" s="23">
        <f t="shared" si="14"/>
        <v>0</v>
      </c>
      <c r="T103" s="23">
        <f>O103</f>
        <v>0</v>
      </c>
      <c r="U103" s="23"/>
      <c r="V103" s="35" t="str" cm="1">
        <f t="array" ref="V103">_xlfn.IFS(H103="Majandamiskulud","2.1",H103="Tööjõukulud","2.2",H103="Muud kulud","2.4",H103="Muud tegevuskulud","2.4",H103="Sotsiaaltoetused","2.3",H103="Muud antud toetused ja ülekanded","2.3",H103="Materiaalsete ja immateriaalsete vara soetamine/renoveerimine","4")</f>
        <v>2.1</v>
      </c>
    </row>
    <row r="104" spans="1:22" x14ac:dyDescent="0.3">
      <c r="A104" s="22" t="s">
        <v>29</v>
      </c>
      <c r="B104" s="22" t="s">
        <v>30</v>
      </c>
      <c r="C104" s="22" t="s">
        <v>31</v>
      </c>
      <c r="D104" s="22" t="s">
        <v>97</v>
      </c>
      <c r="E104" s="22" t="s">
        <v>98</v>
      </c>
      <c r="F104" s="22" t="s">
        <v>99</v>
      </c>
      <c r="G104" s="22" t="s">
        <v>89</v>
      </c>
      <c r="H104" s="22" t="s">
        <v>63</v>
      </c>
      <c r="I104" s="22" t="s">
        <v>37</v>
      </c>
      <c r="J104" s="22" t="s">
        <v>64</v>
      </c>
      <c r="K104" s="22" t="s">
        <v>65</v>
      </c>
      <c r="L104" s="23">
        <v>0.1134185606072545</v>
      </c>
      <c r="M104" s="23">
        <v>0</v>
      </c>
      <c r="N104" s="23">
        <v>0.11317978469018911</v>
      </c>
      <c r="O104" s="23">
        <f t="shared" si="12"/>
        <v>2.3877591706539247E-4</v>
      </c>
      <c r="P104" s="23">
        <f t="shared" si="13"/>
        <v>2.3877591706539247E-4</v>
      </c>
      <c r="Q104" s="23">
        <v>0</v>
      </c>
      <c r="R104" s="23">
        <v>0</v>
      </c>
      <c r="S104" s="23">
        <f t="shared" si="14"/>
        <v>0</v>
      </c>
      <c r="T104" s="23">
        <v>0</v>
      </c>
      <c r="U104" s="23"/>
      <c r="V104" s="35" t="str" cm="1">
        <f t="array" ref="V104">_xlfn.IFS(H104="Majandamiskulud","2.1",H104="Tööjõukulud","2.2",H104="Muud kulud","2.4",H104="Muud tegevuskulud","2.4",H104="Sotsiaaltoetused","2.3",H104="Muud antud toetused ja ülekanded","2.3",H104="Materiaalsete ja immateriaalsete vara soetamine/renoveerimine","4")</f>
        <v>2.3</v>
      </c>
    </row>
    <row r="105" spans="1:22" x14ac:dyDescent="0.3">
      <c r="A105" s="22" t="s">
        <v>29</v>
      </c>
      <c r="B105" s="22" t="s">
        <v>30</v>
      </c>
      <c r="C105" s="22" t="s">
        <v>31</v>
      </c>
      <c r="D105" s="22" t="s">
        <v>97</v>
      </c>
      <c r="E105" s="22" t="s">
        <v>98</v>
      </c>
      <c r="F105" s="22" t="s">
        <v>99</v>
      </c>
      <c r="G105" s="22" t="s">
        <v>89</v>
      </c>
      <c r="H105" s="22" t="s">
        <v>45</v>
      </c>
      <c r="I105" s="22" t="s">
        <v>37</v>
      </c>
      <c r="J105" s="22" t="s">
        <v>38</v>
      </c>
      <c r="K105" s="22" t="s">
        <v>38</v>
      </c>
      <c r="L105" s="23">
        <v>127.32061500630539</v>
      </c>
      <c r="M105" s="23">
        <v>-70.492500440300006</v>
      </c>
      <c r="N105" s="23">
        <v>110.48089113075773</v>
      </c>
      <c r="O105" s="23">
        <f t="shared" si="12"/>
        <v>16.839723875547662</v>
      </c>
      <c r="P105" s="23">
        <f t="shared" si="13"/>
        <v>16.839723875547662</v>
      </c>
      <c r="Q105" s="23">
        <v>0</v>
      </c>
      <c r="R105" s="23">
        <v>0</v>
      </c>
      <c r="S105" s="23">
        <f t="shared" si="14"/>
        <v>0</v>
      </c>
      <c r="T105" s="23">
        <v>0</v>
      </c>
      <c r="U105" s="23"/>
      <c r="V105" s="35" t="str" cm="1">
        <f t="array" ref="V105">_xlfn.IFS(H105="Majandamiskulud","2.1",H105="Tööjõukulud","2.2",H105="Muud kulud","2.4",H105="Muud tegevuskulud","2.4",H105="Sotsiaaltoetused","2.3",H105="Muud antud toetused ja ülekanded","2.3",H105="Materiaalsete ja immateriaalsete vara soetamine/renoveerimine","4")</f>
        <v>2.4</v>
      </c>
    </row>
    <row r="106" spans="1:22" x14ac:dyDescent="0.3">
      <c r="A106" s="22" t="s">
        <v>29</v>
      </c>
      <c r="B106" s="22" t="s">
        <v>30</v>
      </c>
      <c r="C106" s="22" t="s">
        <v>31</v>
      </c>
      <c r="D106" s="22" t="s">
        <v>97</v>
      </c>
      <c r="E106" s="22" t="s">
        <v>98</v>
      </c>
      <c r="F106" s="22" t="s">
        <v>99</v>
      </c>
      <c r="G106" s="22" t="s">
        <v>89</v>
      </c>
      <c r="H106" s="22" t="s">
        <v>46</v>
      </c>
      <c r="I106" s="22" t="s">
        <v>37</v>
      </c>
      <c r="J106" s="22" t="s">
        <v>38</v>
      </c>
      <c r="K106" s="22" t="s">
        <v>38</v>
      </c>
      <c r="L106" s="23">
        <v>1211036.3995565714</v>
      </c>
      <c r="M106" s="23">
        <v>-43794.737682255516</v>
      </c>
      <c r="N106" s="23">
        <v>1211761.1872863495</v>
      </c>
      <c r="O106" s="23">
        <f t="shared" si="12"/>
        <v>-724.78772977809422</v>
      </c>
      <c r="P106" s="23">
        <f t="shared" si="13"/>
        <v>-724.78772977809422</v>
      </c>
      <c r="Q106" s="23">
        <v>0</v>
      </c>
      <c r="R106" s="23">
        <v>0</v>
      </c>
      <c r="S106" s="23">
        <f t="shared" si="14"/>
        <v>0</v>
      </c>
      <c r="T106" s="23">
        <v>0</v>
      </c>
      <c r="U106" s="23"/>
      <c r="V106" s="35" t="str" cm="1">
        <f t="array" ref="V106">_xlfn.IFS(H106="Majandamiskulud","2.1",H106="Tööjõukulud","2.2",H106="Muud kulud","2.4",H106="Muud tegevuskulud","2.4",H106="Sotsiaaltoetused","2.3",H106="Muud antud toetused ja ülekanded","2.3",H106="Materiaalsete ja immateriaalsete vara soetamine/renoveerimine","4")</f>
        <v>2.2</v>
      </c>
    </row>
    <row r="107" spans="1:22" x14ac:dyDescent="0.3">
      <c r="A107" s="22" t="s">
        <v>29</v>
      </c>
      <c r="B107" s="22" t="s">
        <v>30</v>
      </c>
      <c r="C107" s="22" t="s">
        <v>31</v>
      </c>
      <c r="D107" s="22" t="s">
        <v>97</v>
      </c>
      <c r="E107" s="22" t="s">
        <v>98</v>
      </c>
      <c r="F107" s="22" t="s">
        <v>99</v>
      </c>
      <c r="G107" s="22" t="s">
        <v>89</v>
      </c>
      <c r="H107" s="22" t="s">
        <v>46</v>
      </c>
      <c r="I107" s="22" t="s">
        <v>37</v>
      </c>
      <c r="J107" s="22" t="s">
        <v>59</v>
      </c>
      <c r="K107" s="22" t="s">
        <v>60</v>
      </c>
      <c r="L107" s="23">
        <v>0</v>
      </c>
      <c r="M107" s="23">
        <v>0</v>
      </c>
      <c r="N107" s="23">
        <v>890.99808130501697</v>
      </c>
      <c r="O107" s="23">
        <f t="shared" si="12"/>
        <v>-890.99808130501697</v>
      </c>
      <c r="P107" s="23">
        <f t="shared" si="13"/>
        <v>-890.99808130501697</v>
      </c>
      <c r="Q107" s="23">
        <v>0</v>
      </c>
      <c r="R107" s="23">
        <v>0</v>
      </c>
      <c r="S107" s="23">
        <f t="shared" si="14"/>
        <v>0</v>
      </c>
      <c r="T107" s="23">
        <v>0</v>
      </c>
      <c r="U107" s="23"/>
      <c r="V107" s="35" t="str" cm="1">
        <f t="array" ref="V107">_xlfn.IFS(H107="Majandamiskulud","2.1",H107="Tööjõukulud","2.2",H107="Muud kulud","2.4",H107="Muud tegevuskulud","2.4",H107="Sotsiaaltoetused","2.3",H107="Muud antud toetused ja ülekanded","2.3",H107="Materiaalsete ja immateriaalsete vara soetamine/renoveerimine","4")</f>
        <v>2.2</v>
      </c>
    </row>
    <row r="108" spans="1:22" x14ac:dyDescent="0.3">
      <c r="A108" s="22" t="s">
        <v>29</v>
      </c>
      <c r="B108" s="22" t="s">
        <v>30</v>
      </c>
      <c r="C108" s="22" t="s">
        <v>31</v>
      </c>
      <c r="D108" s="22" t="s">
        <v>97</v>
      </c>
      <c r="E108" s="22" t="s">
        <v>98</v>
      </c>
      <c r="F108" s="22" t="s">
        <v>99</v>
      </c>
      <c r="G108" s="22" t="s">
        <v>89</v>
      </c>
      <c r="H108" s="22" t="s">
        <v>46</v>
      </c>
      <c r="I108" s="22" t="s">
        <v>37</v>
      </c>
      <c r="J108" s="22" t="s">
        <v>61</v>
      </c>
      <c r="K108" s="22" t="s">
        <v>62</v>
      </c>
      <c r="L108" s="23">
        <v>0</v>
      </c>
      <c r="M108" s="23">
        <v>0</v>
      </c>
      <c r="N108" s="23">
        <v>4555.5471732905789</v>
      </c>
      <c r="O108" s="23">
        <f t="shared" si="12"/>
        <v>-4555.5471732905789</v>
      </c>
      <c r="P108" s="23">
        <f t="shared" si="13"/>
        <v>-4555.5471732905789</v>
      </c>
      <c r="Q108" s="23">
        <v>0</v>
      </c>
      <c r="R108" s="23">
        <v>0</v>
      </c>
      <c r="S108" s="23">
        <f t="shared" si="14"/>
        <v>0</v>
      </c>
      <c r="T108" s="23">
        <v>0</v>
      </c>
      <c r="U108" s="23"/>
      <c r="V108" s="35" t="str" cm="1">
        <f t="array" ref="V108">_xlfn.IFS(H108="Majandamiskulud","2.1",H108="Tööjõukulud","2.2",H108="Muud kulud","2.4",H108="Muud tegevuskulud","2.4",H108="Sotsiaaltoetused","2.3",H108="Muud antud toetused ja ülekanded","2.3",H108="Materiaalsete ja immateriaalsete vara soetamine/renoveerimine","4")</f>
        <v>2.2</v>
      </c>
    </row>
    <row r="109" spans="1:22" x14ac:dyDescent="0.3">
      <c r="A109" s="22" t="s">
        <v>29</v>
      </c>
      <c r="B109" s="22" t="s">
        <v>30</v>
      </c>
      <c r="C109" s="22" t="s">
        <v>31</v>
      </c>
      <c r="D109" s="22" t="s">
        <v>97</v>
      </c>
      <c r="E109" s="22" t="s">
        <v>98</v>
      </c>
      <c r="F109" s="22" t="s">
        <v>99</v>
      </c>
      <c r="G109" s="22" t="s">
        <v>89</v>
      </c>
      <c r="H109" s="22" t="s">
        <v>46</v>
      </c>
      <c r="I109" s="22" t="s">
        <v>37</v>
      </c>
      <c r="J109" s="22" t="s">
        <v>41</v>
      </c>
      <c r="K109" s="22" t="s">
        <v>42</v>
      </c>
      <c r="L109" s="23">
        <v>-10701.437535731868</v>
      </c>
      <c r="M109" s="23">
        <v>-10701.437535731868</v>
      </c>
      <c r="N109" s="23">
        <v>7340.1720898045269</v>
      </c>
      <c r="O109" s="23">
        <f>L109-N109</f>
        <v>-18041.609625536395</v>
      </c>
      <c r="P109" s="23">
        <v>0</v>
      </c>
      <c r="Q109" s="23">
        <f t="shared" si="13"/>
        <v>0</v>
      </c>
      <c r="R109" s="23">
        <v>0</v>
      </c>
      <c r="S109" s="23">
        <f t="shared" si="14"/>
        <v>0</v>
      </c>
      <c r="T109" s="23">
        <f>O109</f>
        <v>-18041.609625536395</v>
      </c>
      <c r="U109" s="23"/>
      <c r="V109" s="35" t="str" cm="1">
        <f t="array" ref="V109">_xlfn.IFS(H109="Majandamiskulud","2.1",H109="Tööjõukulud","2.2",H109="Muud kulud","2.4",H109="Muud tegevuskulud","2.4",H109="Sotsiaaltoetused","2.3",H109="Muud antud toetused ja ülekanded","2.3",H109="Materiaalsete ja immateriaalsete vara soetamine/renoveerimine","4")</f>
        <v>2.2</v>
      </c>
    </row>
    <row r="110" spans="1:22" x14ac:dyDescent="0.3">
      <c r="A110" s="22" t="s">
        <v>29</v>
      </c>
      <c r="B110" s="22" t="s">
        <v>30</v>
      </c>
      <c r="C110" s="22" t="s">
        <v>31</v>
      </c>
      <c r="D110" s="22" t="s">
        <v>97</v>
      </c>
      <c r="E110" s="22" t="s">
        <v>98</v>
      </c>
      <c r="F110" s="22" t="s">
        <v>99</v>
      </c>
      <c r="G110" s="22" t="s">
        <v>89</v>
      </c>
      <c r="H110" s="22" t="s">
        <v>46</v>
      </c>
      <c r="I110" s="22" t="s">
        <v>37</v>
      </c>
      <c r="J110" s="22" t="s">
        <v>102</v>
      </c>
      <c r="K110" s="22" t="s">
        <v>103</v>
      </c>
      <c r="L110" s="23">
        <v>0</v>
      </c>
      <c r="M110" s="23">
        <v>0</v>
      </c>
      <c r="N110" s="23">
        <v>53829.897450073149</v>
      </c>
      <c r="O110" s="23">
        <f t="shared" si="12"/>
        <v>-53829.897450073149</v>
      </c>
      <c r="P110" s="23">
        <v>0</v>
      </c>
      <c r="Q110" s="23">
        <f t="shared" si="13"/>
        <v>0</v>
      </c>
      <c r="R110" s="23">
        <v>0</v>
      </c>
      <c r="S110" s="23">
        <f t="shared" si="14"/>
        <v>0</v>
      </c>
      <c r="T110" s="23">
        <f>O110</f>
        <v>-53829.897450073149</v>
      </c>
      <c r="U110" s="23"/>
      <c r="V110" s="35" t="str" cm="1">
        <f t="array" ref="V110">_xlfn.IFS(H110="Majandamiskulud","2.1",H110="Tööjõukulud","2.2",H110="Muud kulud","2.4",H110="Muud tegevuskulud","2.4",H110="Sotsiaaltoetused","2.3",H110="Muud antud toetused ja ülekanded","2.3",H110="Materiaalsete ja immateriaalsete vara soetamine/renoveerimine","4")</f>
        <v>2.2</v>
      </c>
    </row>
    <row r="111" spans="1:22" x14ac:dyDescent="0.3">
      <c r="A111" s="22" t="s">
        <v>29</v>
      </c>
      <c r="B111" s="22" t="s">
        <v>30</v>
      </c>
      <c r="C111" s="22" t="s">
        <v>31</v>
      </c>
      <c r="D111" s="22" t="s">
        <v>97</v>
      </c>
      <c r="E111" s="22" t="s">
        <v>104</v>
      </c>
      <c r="F111" s="22" t="s">
        <v>105</v>
      </c>
      <c r="G111" s="22" t="s">
        <v>89</v>
      </c>
      <c r="H111" s="22" t="s">
        <v>36</v>
      </c>
      <c r="I111" s="22" t="s">
        <v>37</v>
      </c>
      <c r="J111" s="22" t="s">
        <v>38</v>
      </c>
      <c r="K111" s="22" t="s">
        <v>38</v>
      </c>
      <c r="L111" s="23">
        <v>240811.14541755561</v>
      </c>
      <c r="M111" s="23">
        <v>4922.4345843092942</v>
      </c>
      <c r="N111" s="23">
        <v>223737.47705572378</v>
      </c>
      <c r="O111" s="23">
        <f t="shared" si="12"/>
        <v>17073.668361831835</v>
      </c>
      <c r="P111" s="23">
        <f t="shared" si="13"/>
        <v>17073.668361831835</v>
      </c>
      <c r="Q111" s="23">
        <v>0</v>
      </c>
      <c r="R111" s="23">
        <v>0</v>
      </c>
      <c r="S111" s="23">
        <f t="shared" si="14"/>
        <v>0</v>
      </c>
      <c r="T111" s="23">
        <v>0</v>
      </c>
      <c r="U111" s="23"/>
      <c r="V111" s="35" t="str" cm="1">
        <f t="array" ref="V111">_xlfn.IFS(H111="Majandamiskulud","2.1",H111="Tööjõukulud","2.2",H111="Muud kulud","2.4",H111="Muud tegevuskulud","2.4",H111="Sotsiaaltoetused","2.3",H111="Muud antud toetused ja ülekanded","2.3",H111="Materiaalsete ja immateriaalsete vara soetamine/renoveerimine","4")</f>
        <v>2.1</v>
      </c>
    </row>
    <row r="112" spans="1:22" x14ac:dyDescent="0.3">
      <c r="A112" s="22" t="s">
        <v>29</v>
      </c>
      <c r="B112" s="22" t="s">
        <v>30</v>
      </c>
      <c r="C112" s="22" t="s">
        <v>31</v>
      </c>
      <c r="D112" s="22" t="s">
        <v>97</v>
      </c>
      <c r="E112" s="22" t="s">
        <v>104</v>
      </c>
      <c r="F112" s="22" t="s">
        <v>105</v>
      </c>
      <c r="G112" s="22" t="s">
        <v>89</v>
      </c>
      <c r="H112" s="22" t="s">
        <v>36</v>
      </c>
      <c r="I112" s="22" t="s">
        <v>37</v>
      </c>
      <c r="J112" s="22" t="s">
        <v>39</v>
      </c>
      <c r="K112" s="22" t="s">
        <v>40</v>
      </c>
      <c r="L112" s="23">
        <v>19221.213193860782</v>
      </c>
      <c r="M112" s="23">
        <v>0</v>
      </c>
      <c r="N112" s="23">
        <v>19129.695172818439</v>
      </c>
      <c r="O112" s="23">
        <f t="shared" si="12"/>
        <v>91.518021042342298</v>
      </c>
      <c r="P112" s="23">
        <v>0</v>
      </c>
      <c r="Q112" s="23">
        <f t="shared" si="13"/>
        <v>0</v>
      </c>
      <c r="R112" s="23">
        <v>0</v>
      </c>
      <c r="S112" s="23">
        <f t="shared" si="14"/>
        <v>0</v>
      </c>
      <c r="T112" s="23">
        <f>O112</f>
        <v>91.518021042342298</v>
      </c>
      <c r="U112" s="23"/>
      <c r="V112" s="35" t="str" cm="1">
        <f t="array" ref="V112">_xlfn.IFS(H112="Majandamiskulud","2.1",H112="Tööjõukulud","2.2",H112="Muud kulud","2.4",H112="Muud tegevuskulud","2.4",H112="Sotsiaaltoetused","2.3",H112="Muud antud toetused ja ülekanded","2.3",H112="Materiaalsete ja immateriaalsete vara soetamine/renoveerimine","4")</f>
        <v>2.1</v>
      </c>
    </row>
    <row r="113" spans="1:22" x14ac:dyDescent="0.3">
      <c r="A113" s="22" t="s">
        <v>29</v>
      </c>
      <c r="B113" s="22" t="s">
        <v>30</v>
      </c>
      <c r="C113" s="22" t="s">
        <v>31</v>
      </c>
      <c r="D113" s="22" t="s">
        <v>97</v>
      </c>
      <c r="E113" s="22" t="s">
        <v>104</v>
      </c>
      <c r="F113" s="22" t="s">
        <v>105</v>
      </c>
      <c r="G113" s="22" t="s">
        <v>89</v>
      </c>
      <c r="H113" s="22" t="s">
        <v>36</v>
      </c>
      <c r="I113" s="22" t="s">
        <v>37</v>
      </c>
      <c r="J113" s="22" t="s">
        <v>53</v>
      </c>
      <c r="K113" s="22" t="s">
        <v>54</v>
      </c>
      <c r="L113" s="23">
        <v>6544.9831344460254</v>
      </c>
      <c r="M113" s="23">
        <v>0</v>
      </c>
      <c r="N113" s="23">
        <v>5909.2694114089481</v>
      </c>
      <c r="O113" s="23">
        <f t="shared" si="12"/>
        <v>635.71372303707722</v>
      </c>
      <c r="P113" s="23">
        <v>0</v>
      </c>
      <c r="Q113" s="23">
        <f t="shared" si="13"/>
        <v>0</v>
      </c>
      <c r="R113" s="23">
        <v>0</v>
      </c>
      <c r="S113" s="23">
        <f t="shared" si="14"/>
        <v>0</v>
      </c>
      <c r="T113" s="23">
        <f>O113</f>
        <v>635.71372303707722</v>
      </c>
      <c r="U113" s="23"/>
      <c r="V113" s="35" t="str" cm="1">
        <f t="array" ref="V113">_xlfn.IFS(H113="Majandamiskulud","2.1",H113="Tööjõukulud","2.2",H113="Muud kulud","2.4",H113="Muud tegevuskulud","2.4",H113="Sotsiaaltoetused","2.3",H113="Muud antud toetused ja ülekanded","2.3",H113="Materiaalsete ja immateriaalsete vara soetamine/renoveerimine","4")</f>
        <v>2.1</v>
      </c>
    </row>
    <row r="114" spans="1:22" x14ac:dyDescent="0.3">
      <c r="A114" s="22" t="s">
        <v>29</v>
      </c>
      <c r="B114" s="22" t="s">
        <v>30</v>
      </c>
      <c r="C114" s="22" t="s">
        <v>31</v>
      </c>
      <c r="D114" s="22" t="s">
        <v>97</v>
      </c>
      <c r="E114" s="22" t="s">
        <v>104</v>
      </c>
      <c r="F114" s="22" t="s">
        <v>105</v>
      </c>
      <c r="G114" s="22" t="s">
        <v>89</v>
      </c>
      <c r="H114" s="22" t="s">
        <v>36</v>
      </c>
      <c r="I114" s="22" t="s">
        <v>37</v>
      </c>
      <c r="J114" s="22" t="s">
        <v>59</v>
      </c>
      <c r="K114" s="22" t="s">
        <v>60</v>
      </c>
      <c r="L114" s="23">
        <v>612.52342666688685</v>
      </c>
      <c r="M114" s="23">
        <v>0</v>
      </c>
      <c r="N114" s="23">
        <v>1911.3103480556329</v>
      </c>
      <c r="O114" s="23">
        <f t="shared" si="12"/>
        <v>-1298.7869213887461</v>
      </c>
      <c r="P114" s="23">
        <f t="shared" si="13"/>
        <v>-1298.7869213887461</v>
      </c>
      <c r="Q114" s="23">
        <v>0</v>
      </c>
      <c r="R114" s="23">
        <v>0</v>
      </c>
      <c r="S114" s="23">
        <f t="shared" si="14"/>
        <v>0</v>
      </c>
      <c r="T114" s="23">
        <v>0</v>
      </c>
      <c r="U114" s="23"/>
      <c r="V114" s="35" t="str" cm="1">
        <f t="array" ref="V114">_xlfn.IFS(H114="Majandamiskulud","2.1",H114="Tööjõukulud","2.2",H114="Muud kulud","2.4",H114="Muud tegevuskulud","2.4",H114="Sotsiaaltoetused","2.3",H114="Muud antud toetused ja ülekanded","2.3",H114="Materiaalsete ja immateriaalsete vara soetamine/renoveerimine","4")</f>
        <v>2.1</v>
      </c>
    </row>
    <row r="115" spans="1:22" x14ac:dyDescent="0.3">
      <c r="A115" s="22" t="s">
        <v>29</v>
      </c>
      <c r="B115" s="22" t="s">
        <v>30</v>
      </c>
      <c r="C115" s="22" t="s">
        <v>31</v>
      </c>
      <c r="D115" s="22" t="s">
        <v>97</v>
      </c>
      <c r="E115" s="22" t="s">
        <v>104</v>
      </c>
      <c r="F115" s="22" t="s">
        <v>105</v>
      </c>
      <c r="G115" s="22" t="s">
        <v>89</v>
      </c>
      <c r="H115" s="22" t="s">
        <v>36</v>
      </c>
      <c r="I115" s="22" t="s">
        <v>37</v>
      </c>
      <c r="J115" s="22" t="s">
        <v>100</v>
      </c>
      <c r="K115" s="22" t="s">
        <v>101</v>
      </c>
      <c r="L115" s="23">
        <v>45.653920000219493</v>
      </c>
      <c r="M115" s="23">
        <v>0</v>
      </c>
      <c r="N115" s="23">
        <v>45.6539200002195</v>
      </c>
      <c r="O115" s="23">
        <f t="shared" si="12"/>
        <v>0</v>
      </c>
      <c r="P115" s="23">
        <v>0</v>
      </c>
      <c r="Q115" s="23">
        <f t="shared" si="13"/>
        <v>0</v>
      </c>
      <c r="R115" s="23">
        <v>0</v>
      </c>
      <c r="S115" s="23">
        <f t="shared" si="14"/>
        <v>0</v>
      </c>
      <c r="T115" s="23">
        <f>O115</f>
        <v>0</v>
      </c>
      <c r="U115" s="23"/>
      <c r="V115" s="35" t="str" cm="1">
        <f t="array" ref="V115">_xlfn.IFS(H115="Majandamiskulud","2.1",H115="Tööjõukulud","2.2",H115="Muud kulud","2.4",H115="Muud tegevuskulud","2.4",H115="Sotsiaaltoetused","2.3",H115="Muud antud toetused ja ülekanded","2.3",H115="Materiaalsete ja immateriaalsete vara soetamine/renoveerimine","4")</f>
        <v>2.1</v>
      </c>
    </row>
    <row r="116" spans="1:22" x14ac:dyDescent="0.3">
      <c r="A116" s="22" t="s">
        <v>29</v>
      </c>
      <c r="B116" s="22" t="s">
        <v>30</v>
      </c>
      <c r="C116" s="22" t="s">
        <v>31</v>
      </c>
      <c r="D116" s="22" t="s">
        <v>97</v>
      </c>
      <c r="E116" s="22" t="s">
        <v>104</v>
      </c>
      <c r="F116" s="22" t="s">
        <v>105</v>
      </c>
      <c r="G116" s="22" t="s">
        <v>89</v>
      </c>
      <c r="H116" s="22" t="s">
        <v>36</v>
      </c>
      <c r="I116" s="22" t="s">
        <v>37</v>
      </c>
      <c r="J116" s="22" t="s">
        <v>41</v>
      </c>
      <c r="K116" s="22" t="s">
        <v>42</v>
      </c>
      <c r="L116" s="23">
        <v>6222.464909715256</v>
      </c>
      <c r="M116" s="23">
        <v>6222.464909715256</v>
      </c>
      <c r="N116" s="23">
        <v>3620.6592264136152</v>
      </c>
      <c r="O116" s="23">
        <f>L116-N116</f>
        <v>2601.8056833016408</v>
      </c>
      <c r="P116" s="23">
        <v>0</v>
      </c>
      <c r="Q116" s="23">
        <f t="shared" si="13"/>
        <v>0</v>
      </c>
      <c r="R116" s="23">
        <v>0</v>
      </c>
      <c r="S116" s="23">
        <f t="shared" si="14"/>
        <v>0</v>
      </c>
      <c r="T116" s="23">
        <f>O116</f>
        <v>2601.8056833016408</v>
      </c>
      <c r="U116" s="23"/>
      <c r="V116" s="35" t="str" cm="1">
        <f t="array" ref="V116">_xlfn.IFS(H116="Majandamiskulud","2.1",H116="Tööjõukulud","2.2",H116="Muud kulud","2.4",H116="Muud tegevuskulud","2.4",H116="Sotsiaaltoetused","2.3",H116="Muud antud toetused ja ülekanded","2.3",H116="Materiaalsete ja immateriaalsete vara soetamine/renoveerimine","4")</f>
        <v>2.1</v>
      </c>
    </row>
    <row r="117" spans="1:22" x14ac:dyDescent="0.3">
      <c r="A117" s="22" t="s">
        <v>29</v>
      </c>
      <c r="B117" s="22" t="s">
        <v>30</v>
      </c>
      <c r="C117" s="22" t="s">
        <v>31</v>
      </c>
      <c r="D117" s="22" t="s">
        <v>97</v>
      </c>
      <c r="E117" s="22" t="s">
        <v>104</v>
      </c>
      <c r="F117" s="22" t="s">
        <v>105</v>
      </c>
      <c r="G117" s="22" t="s">
        <v>89</v>
      </c>
      <c r="H117" s="22" t="s">
        <v>36</v>
      </c>
      <c r="I117" s="22" t="s">
        <v>37</v>
      </c>
      <c r="J117" s="22" t="s">
        <v>83</v>
      </c>
      <c r="K117" s="22" t="s">
        <v>84</v>
      </c>
      <c r="L117" s="23">
        <v>0.98280167464234214</v>
      </c>
      <c r="M117" s="23">
        <v>0</v>
      </c>
      <c r="N117" s="23">
        <v>0.98280167464234247</v>
      </c>
      <c r="O117" s="23">
        <f t="shared" si="12"/>
        <v>0</v>
      </c>
      <c r="P117" s="23">
        <f t="shared" si="13"/>
        <v>0</v>
      </c>
      <c r="Q117" s="23">
        <f t="shared" si="13"/>
        <v>0</v>
      </c>
      <c r="R117" s="23">
        <v>0</v>
      </c>
      <c r="S117" s="23">
        <f t="shared" si="14"/>
        <v>0</v>
      </c>
      <c r="T117" s="23">
        <f>O117</f>
        <v>0</v>
      </c>
      <c r="U117" s="23"/>
      <c r="V117" s="35" t="str" cm="1">
        <f t="array" ref="V117">_xlfn.IFS(H117="Majandamiskulud","2.1",H117="Tööjõukulud","2.2",H117="Muud kulud","2.4",H117="Muud tegevuskulud","2.4",H117="Sotsiaaltoetused","2.3",H117="Muud antud toetused ja ülekanded","2.3",H117="Materiaalsete ja immateriaalsete vara soetamine/renoveerimine","4")</f>
        <v>2.1</v>
      </c>
    </row>
    <row r="118" spans="1:22" x14ac:dyDescent="0.3">
      <c r="A118" s="22" t="s">
        <v>29</v>
      </c>
      <c r="B118" s="22" t="s">
        <v>30</v>
      </c>
      <c r="C118" s="22" t="s">
        <v>31</v>
      </c>
      <c r="D118" s="22" t="s">
        <v>97</v>
      </c>
      <c r="E118" s="22" t="s">
        <v>104</v>
      </c>
      <c r="F118" s="22" t="s">
        <v>105</v>
      </c>
      <c r="G118" s="22" t="s">
        <v>89</v>
      </c>
      <c r="H118" s="22" t="s">
        <v>36</v>
      </c>
      <c r="I118" s="22" t="s">
        <v>37</v>
      </c>
      <c r="J118" s="22" t="s">
        <v>102</v>
      </c>
      <c r="K118" s="22" t="s">
        <v>103</v>
      </c>
      <c r="L118" s="23">
        <v>11922.604170001303</v>
      </c>
      <c r="M118" s="23">
        <v>11922.604170001303</v>
      </c>
      <c r="N118" s="23">
        <v>12009.116090018901</v>
      </c>
      <c r="O118" s="23">
        <f t="shared" si="12"/>
        <v>-86.511920017597731</v>
      </c>
      <c r="P118" s="23">
        <v>0</v>
      </c>
      <c r="Q118" s="23">
        <f t="shared" si="13"/>
        <v>0</v>
      </c>
      <c r="R118" s="23">
        <v>0</v>
      </c>
      <c r="S118" s="23">
        <f t="shared" si="14"/>
        <v>0</v>
      </c>
      <c r="T118" s="23">
        <f>O118</f>
        <v>-86.511920017597731</v>
      </c>
      <c r="U118" s="23"/>
      <c r="V118" s="35" t="str" cm="1">
        <f t="array" ref="V118">_xlfn.IFS(H118="Majandamiskulud","2.1",H118="Tööjõukulud","2.2",H118="Muud kulud","2.4",H118="Muud tegevuskulud","2.4",H118="Sotsiaaltoetused","2.3",H118="Muud antud toetused ja ülekanded","2.3",H118="Materiaalsete ja immateriaalsete vara soetamine/renoveerimine","4")</f>
        <v>2.1</v>
      </c>
    </row>
    <row r="119" spans="1:22" x14ac:dyDescent="0.3">
      <c r="A119" s="22" t="s">
        <v>29</v>
      </c>
      <c r="B119" s="22" t="s">
        <v>30</v>
      </c>
      <c r="C119" s="22" t="s">
        <v>31</v>
      </c>
      <c r="D119" s="22" t="s">
        <v>97</v>
      </c>
      <c r="E119" s="22" t="s">
        <v>104</v>
      </c>
      <c r="F119" s="22" t="s">
        <v>105</v>
      </c>
      <c r="G119" s="22" t="s">
        <v>89</v>
      </c>
      <c r="H119" s="22" t="s">
        <v>36</v>
      </c>
      <c r="I119" s="22" t="s">
        <v>37</v>
      </c>
      <c r="J119" s="22" t="s">
        <v>43</v>
      </c>
      <c r="K119" s="22" t="s">
        <v>44</v>
      </c>
      <c r="L119" s="23">
        <v>89.288532000219519</v>
      </c>
      <c r="M119" s="23">
        <v>89.288532000219519</v>
      </c>
      <c r="N119" s="23">
        <v>89.288532000219533</v>
      </c>
      <c r="O119" s="23">
        <f t="shared" si="12"/>
        <v>0</v>
      </c>
      <c r="P119" s="23">
        <v>0</v>
      </c>
      <c r="Q119" s="23">
        <f t="shared" si="13"/>
        <v>0</v>
      </c>
      <c r="R119" s="23">
        <v>0</v>
      </c>
      <c r="S119" s="23">
        <f t="shared" si="14"/>
        <v>0</v>
      </c>
      <c r="T119" s="23">
        <f>O119</f>
        <v>0</v>
      </c>
      <c r="U119" s="23"/>
      <c r="V119" s="35" t="str" cm="1">
        <f t="array" ref="V119">_xlfn.IFS(H119="Majandamiskulud","2.1",H119="Tööjõukulud","2.2",H119="Muud kulud","2.4",H119="Muud tegevuskulud","2.4",H119="Sotsiaaltoetused","2.3",H119="Muud antud toetused ja ülekanded","2.3",H119="Materiaalsete ja immateriaalsete vara soetamine/renoveerimine","4")</f>
        <v>2.1</v>
      </c>
    </row>
    <row r="120" spans="1:22" x14ac:dyDescent="0.3">
      <c r="A120" s="22" t="s">
        <v>29</v>
      </c>
      <c r="B120" s="22" t="s">
        <v>30</v>
      </c>
      <c r="C120" s="22" t="s">
        <v>31</v>
      </c>
      <c r="D120" s="22" t="s">
        <v>97</v>
      </c>
      <c r="E120" s="22" t="s">
        <v>104</v>
      </c>
      <c r="F120" s="22" t="s">
        <v>105</v>
      </c>
      <c r="G120" s="22" t="s">
        <v>89</v>
      </c>
      <c r="H120" s="22" t="s">
        <v>63</v>
      </c>
      <c r="I120" s="22" t="s">
        <v>37</v>
      </c>
      <c r="J120" s="22" t="s">
        <v>64</v>
      </c>
      <c r="K120" s="22" t="s">
        <v>65</v>
      </c>
      <c r="L120" s="23">
        <v>0.1134185606072545</v>
      </c>
      <c r="M120" s="23">
        <v>0</v>
      </c>
      <c r="N120" s="23">
        <v>0.11317978469018911</v>
      </c>
      <c r="O120" s="23">
        <f t="shared" si="12"/>
        <v>2.3877591706539247E-4</v>
      </c>
      <c r="P120" s="23">
        <f t="shared" si="13"/>
        <v>2.3877591706539247E-4</v>
      </c>
      <c r="Q120" s="23">
        <v>0</v>
      </c>
      <c r="R120" s="23">
        <v>0</v>
      </c>
      <c r="S120" s="23">
        <f t="shared" si="14"/>
        <v>0</v>
      </c>
      <c r="T120" s="23">
        <v>0</v>
      </c>
      <c r="U120" s="23"/>
      <c r="V120" s="35" t="str" cm="1">
        <f t="array" ref="V120">_xlfn.IFS(H120="Majandamiskulud","2.1",H120="Tööjõukulud","2.2",H120="Muud kulud","2.4",H120="Muud tegevuskulud","2.4",H120="Sotsiaaltoetused","2.3",H120="Muud antud toetused ja ülekanded","2.3",H120="Materiaalsete ja immateriaalsete vara soetamine/renoveerimine","4")</f>
        <v>2.3</v>
      </c>
    </row>
    <row r="121" spans="1:22" x14ac:dyDescent="0.3">
      <c r="A121" s="22" t="s">
        <v>29</v>
      </c>
      <c r="B121" s="22" t="s">
        <v>30</v>
      </c>
      <c r="C121" s="22" t="s">
        <v>31</v>
      </c>
      <c r="D121" s="22" t="s">
        <v>97</v>
      </c>
      <c r="E121" s="22" t="s">
        <v>104</v>
      </c>
      <c r="F121" s="22" t="s">
        <v>105</v>
      </c>
      <c r="G121" s="22" t="s">
        <v>89</v>
      </c>
      <c r="H121" s="22" t="s">
        <v>45</v>
      </c>
      <c r="I121" s="22" t="s">
        <v>37</v>
      </c>
      <c r="J121" s="22" t="s">
        <v>38</v>
      </c>
      <c r="K121" s="22" t="s">
        <v>38</v>
      </c>
      <c r="L121" s="23">
        <v>72.593226134261641</v>
      </c>
      <c r="M121" s="23">
        <v>-26.571401011780001</v>
      </c>
      <c r="N121" s="23">
        <v>66.008586557159248</v>
      </c>
      <c r="O121" s="23">
        <f t="shared" si="12"/>
        <v>6.5846395771023936</v>
      </c>
      <c r="P121" s="23">
        <f t="shared" si="13"/>
        <v>6.5846395771023936</v>
      </c>
      <c r="Q121" s="23">
        <v>0</v>
      </c>
      <c r="R121" s="23">
        <v>0</v>
      </c>
      <c r="S121" s="23">
        <f t="shared" si="14"/>
        <v>0</v>
      </c>
      <c r="T121" s="23">
        <v>0</v>
      </c>
      <c r="U121" s="23"/>
      <c r="V121" s="35" t="str" cm="1">
        <f t="array" ref="V121">_xlfn.IFS(H121="Majandamiskulud","2.1",H121="Tööjõukulud","2.2",H121="Muud kulud","2.4",H121="Muud tegevuskulud","2.4",H121="Sotsiaaltoetused","2.3",H121="Muud antud toetused ja ülekanded","2.3",H121="Materiaalsete ja immateriaalsete vara soetamine/renoveerimine","4")</f>
        <v>2.4</v>
      </c>
    </row>
    <row r="122" spans="1:22" x14ac:dyDescent="0.3">
      <c r="A122" s="22" t="s">
        <v>29</v>
      </c>
      <c r="B122" s="22" t="s">
        <v>30</v>
      </c>
      <c r="C122" s="22" t="s">
        <v>31</v>
      </c>
      <c r="D122" s="22" t="s">
        <v>97</v>
      </c>
      <c r="E122" s="22" t="s">
        <v>104</v>
      </c>
      <c r="F122" s="22" t="s">
        <v>105</v>
      </c>
      <c r="G122" s="22" t="s">
        <v>89</v>
      </c>
      <c r="H122" s="22" t="s">
        <v>46</v>
      </c>
      <c r="I122" s="22" t="s">
        <v>37</v>
      </c>
      <c r="J122" s="22" t="s">
        <v>38</v>
      </c>
      <c r="K122" s="22" t="s">
        <v>38</v>
      </c>
      <c r="L122" s="23">
        <v>734542.71519997332</v>
      </c>
      <c r="M122" s="23">
        <v>5897.8532175476721</v>
      </c>
      <c r="N122" s="23">
        <v>710176.60229918198</v>
      </c>
      <c r="O122" s="23">
        <f t="shared" si="12"/>
        <v>24366.112900791341</v>
      </c>
      <c r="P122" s="23">
        <f t="shared" si="13"/>
        <v>24366.112900791341</v>
      </c>
      <c r="Q122" s="23">
        <v>0</v>
      </c>
      <c r="R122" s="23">
        <v>0</v>
      </c>
      <c r="S122" s="23">
        <f t="shared" si="14"/>
        <v>0</v>
      </c>
      <c r="T122" s="23">
        <v>0</v>
      </c>
      <c r="U122" s="23"/>
      <c r="V122" s="35" t="str" cm="1">
        <f t="array" ref="V122">_xlfn.IFS(H122="Majandamiskulud","2.1",H122="Tööjõukulud","2.2",H122="Muud kulud","2.4",H122="Muud tegevuskulud","2.4",H122="Sotsiaaltoetused","2.3",H122="Muud antud toetused ja ülekanded","2.3",H122="Materiaalsete ja immateriaalsete vara soetamine/renoveerimine","4")</f>
        <v>2.2</v>
      </c>
    </row>
    <row r="123" spans="1:22" x14ac:dyDescent="0.3">
      <c r="A123" s="22" t="s">
        <v>29</v>
      </c>
      <c r="B123" s="22" t="s">
        <v>30</v>
      </c>
      <c r="C123" s="22" t="s">
        <v>31</v>
      </c>
      <c r="D123" s="22" t="s">
        <v>97</v>
      </c>
      <c r="E123" s="22" t="s">
        <v>104</v>
      </c>
      <c r="F123" s="22" t="s">
        <v>105</v>
      </c>
      <c r="G123" s="22" t="s">
        <v>89</v>
      </c>
      <c r="H123" s="22" t="s">
        <v>46</v>
      </c>
      <c r="I123" s="22" t="s">
        <v>37</v>
      </c>
      <c r="J123" s="22" t="s">
        <v>59</v>
      </c>
      <c r="K123" s="22" t="s">
        <v>60</v>
      </c>
      <c r="L123" s="23">
        <v>3961.7500000002042</v>
      </c>
      <c r="M123" s="23">
        <v>0</v>
      </c>
      <c r="N123" s="23">
        <v>3650.5891612973091</v>
      </c>
      <c r="O123" s="23">
        <f t="shared" si="12"/>
        <v>311.16083870289503</v>
      </c>
      <c r="P123" s="23">
        <f t="shared" si="13"/>
        <v>311.16083870289503</v>
      </c>
      <c r="Q123" s="23">
        <v>0</v>
      </c>
      <c r="R123" s="23">
        <v>0</v>
      </c>
      <c r="S123" s="23">
        <f t="shared" si="14"/>
        <v>0</v>
      </c>
      <c r="T123" s="23">
        <v>0</v>
      </c>
      <c r="U123" s="23"/>
      <c r="V123" s="35" t="str" cm="1">
        <f t="array" ref="V123">_xlfn.IFS(H123="Majandamiskulud","2.1",H123="Tööjõukulud","2.2",H123="Muud kulud","2.4",H123="Muud tegevuskulud","2.4",H123="Sotsiaaltoetused","2.3",H123="Muud antud toetused ja ülekanded","2.3",H123="Materiaalsete ja immateriaalsete vara soetamine/renoveerimine","4")</f>
        <v>2.2</v>
      </c>
    </row>
    <row r="124" spans="1:22" x14ac:dyDescent="0.3">
      <c r="A124" s="22" t="s">
        <v>29</v>
      </c>
      <c r="B124" s="22" t="s">
        <v>30</v>
      </c>
      <c r="C124" s="22" t="s">
        <v>31</v>
      </c>
      <c r="D124" s="22" t="s">
        <v>97</v>
      </c>
      <c r="E124" s="22" t="s">
        <v>104</v>
      </c>
      <c r="F124" s="22" t="s">
        <v>105</v>
      </c>
      <c r="G124" s="22" t="s">
        <v>89</v>
      </c>
      <c r="H124" s="22" t="s">
        <v>46</v>
      </c>
      <c r="I124" s="22" t="s">
        <v>37</v>
      </c>
      <c r="J124" s="22" t="s">
        <v>61</v>
      </c>
      <c r="K124" s="22" t="s">
        <v>62</v>
      </c>
      <c r="L124" s="23">
        <v>1700.03771666687</v>
      </c>
      <c r="M124" s="23">
        <v>0</v>
      </c>
      <c r="N124" s="23">
        <v>1729.6344139916091</v>
      </c>
      <c r="O124" s="23">
        <f t="shared" si="12"/>
        <v>-29.596697324739125</v>
      </c>
      <c r="P124" s="23">
        <f t="shared" si="13"/>
        <v>-29.596697324739125</v>
      </c>
      <c r="Q124" s="23">
        <v>0</v>
      </c>
      <c r="R124" s="23">
        <v>0</v>
      </c>
      <c r="S124" s="23">
        <f t="shared" si="14"/>
        <v>0</v>
      </c>
      <c r="T124" s="23">
        <v>0</v>
      </c>
      <c r="U124" s="23"/>
      <c r="V124" s="35" t="str" cm="1">
        <f t="array" ref="V124">_xlfn.IFS(H124="Majandamiskulud","2.1",H124="Tööjõukulud","2.2",H124="Muud kulud","2.4",H124="Muud tegevuskulud","2.4",H124="Sotsiaaltoetused","2.3",H124="Muud antud toetused ja ülekanded","2.3",H124="Materiaalsete ja immateriaalsete vara soetamine/renoveerimine","4")</f>
        <v>2.2</v>
      </c>
    </row>
    <row r="125" spans="1:22" x14ac:dyDescent="0.3">
      <c r="A125" s="22" t="s">
        <v>29</v>
      </c>
      <c r="B125" s="22" t="s">
        <v>30</v>
      </c>
      <c r="C125" s="22" t="s">
        <v>31</v>
      </c>
      <c r="D125" s="22" t="s">
        <v>97</v>
      </c>
      <c r="E125" s="22" t="s">
        <v>104</v>
      </c>
      <c r="F125" s="22" t="s">
        <v>105</v>
      </c>
      <c r="G125" s="22" t="s">
        <v>89</v>
      </c>
      <c r="H125" s="22" t="s">
        <v>46</v>
      </c>
      <c r="I125" s="22" t="s">
        <v>37</v>
      </c>
      <c r="J125" s="22" t="s">
        <v>41</v>
      </c>
      <c r="K125" s="22" t="s">
        <v>42</v>
      </c>
      <c r="L125" s="23">
        <v>1943.4157640903491</v>
      </c>
      <c r="M125" s="23">
        <v>1943.4157640903491</v>
      </c>
      <c r="N125" s="23">
        <v>6386.608752449516</v>
      </c>
      <c r="O125" s="23">
        <f>L125-N125</f>
        <v>-4443.1929883591674</v>
      </c>
      <c r="P125" s="23">
        <v>0</v>
      </c>
      <c r="Q125" s="23">
        <f t="shared" si="13"/>
        <v>0</v>
      </c>
      <c r="R125" s="23">
        <v>0</v>
      </c>
      <c r="S125" s="23">
        <f t="shared" si="14"/>
        <v>0</v>
      </c>
      <c r="T125" s="23">
        <f>O125</f>
        <v>-4443.1929883591674</v>
      </c>
      <c r="U125" s="23"/>
      <c r="V125" s="35" t="str" cm="1">
        <f t="array" ref="V125">_xlfn.IFS(H125="Majandamiskulud","2.1",H125="Tööjõukulud","2.2",H125="Muud kulud","2.4",H125="Muud tegevuskulud","2.4",H125="Sotsiaaltoetused","2.3",H125="Muud antud toetused ja ülekanded","2.3",H125="Materiaalsete ja immateriaalsete vara soetamine/renoveerimine","4")</f>
        <v>2.2</v>
      </c>
    </row>
    <row r="126" spans="1:22" x14ac:dyDescent="0.3">
      <c r="A126" s="22" t="s">
        <v>29</v>
      </c>
      <c r="B126" s="22" t="s">
        <v>30</v>
      </c>
      <c r="C126" s="22" t="s">
        <v>31</v>
      </c>
      <c r="D126" s="22" t="s">
        <v>97</v>
      </c>
      <c r="E126" s="22" t="s">
        <v>104</v>
      </c>
      <c r="F126" s="22" t="s">
        <v>105</v>
      </c>
      <c r="G126" s="22" t="s">
        <v>89</v>
      </c>
      <c r="H126" s="22" t="s">
        <v>46</v>
      </c>
      <c r="I126" s="22" t="s">
        <v>37</v>
      </c>
      <c r="J126" s="22" t="s">
        <v>102</v>
      </c>
      <c r="K126" s="22" t="s">
        <v>103</v>
      </c>
      <c r="L126" s="23">
        <v>0</v>
      </c>
      <c r="M126" s="23">
        <v>0</v>
      </c>
      <c r="N126" s="23">
        <v>15379.970700020898</v>
      </c>
      <c r="O126" s="23">
        <f t="shared" si="12"/>
        <v>-15379.970700020898</v>
      </c>
      <c r="P126" s="23">
        <v>0</v>
      </c>
      <c r="Q126" s="23">
        <f t="shared" si="13"/>
        <v>0</v>
      </c>
      <c r="R126" s="23">
        <v>0</v>
      </c>
      <c r="S126" s="23">
        <f t="shared" si="14"/>
        <v>0</v>
      </c>
      <c r="T126" s="23">
        <f>O126</f>
        <v>-15379.970700020898</v>
      </c>
      <c r="U126" s="23"/>
      <c r="V126" s="35" t="str" cm="1">
        <f t="array" ref="V126">_xlfn.IFS(H126="Majandamiskulud","2.1",H126="Tööjõukulud","2.2",H126="Muud kulud","2.4",H126="Muud tegevuskulud","2.4",H126="Sotsiaaltoetused","2.3",H126="Muud antud toetused ja ülekanded","2.3",H126="Materiaalsete ja immateriaalsete vara soetamine/renoveerimine","4")</f>
        <v>2.2</v>
      </c>
    </row>
    <row r="127" spans="1:22" x14ac:dyDescent="0.3">
      <c r="A127" s="22" t="s">
        <v>29</v>
      </c>
      <c r="B127" s="22" t="s">
        <v>30</v>
      </c>
      <c r="C127" s="22" t="s">
        <v>31</v>
      </c>
      <c r="D127" s="22" t="s">
        <v>97</v>
      </c>
      <c r="E127" s="22" t="s">
        <v>106</v>
      </c>
      <c r="F127" s="22" t="s">
        <v>107</v>
      </c>
      <c r="G127" s="22" t="s">
        <v>89</v>
      </c>
      <c r="H127" s="22" t="s">
        <v>36</v>
      </c>
      <c r="I127" s="22" t="s">
        <v>37</v>
      </c>
      <c r="J127" s="22" t="s">
        <v>38</v>
      </c>
      <c r="K127" s="22" t="s">
        <v>38</v>
      </c>
      <c r="L127" s="23">
        <v>1616825.0948901689</v>
      </c>
      <c r="M127" s="23">
        <v>160559.95559004866</v>
      </c>
      <c r="N127" s="23">
        <v>1457204.1635672406</v>
      </c>
      <c r="O127" s="23">
        <f t="shared" si="12"/>
        <v>159620.93132292829</v>
      </c>
      <c r="P127" s="23">
        <f t="shared" si="13"/>
        <v>159620.93132292829</v>
      </c>
      <c r="Q127" s="23">
        <v>0</v>
      </c>
      <c r="R127" s="23">
        <v>0</v>
      </c>
      <c r="S127" s="23">
        <f t="shared" si="14"/>
        <v>0</v>
      </c>
      <c r="T127" s="23">
        <v>0</v>
      </c>
      <c r="U127" s="23"/>
      <c r="V127" s="35" t="str" cm="1">
        <f t="array" ref="V127">_xlfn.IFS(H127="Majandamiskulud","2.1",H127="Tööjõukulud","2.2",H127="Muud kulud","2.4",H127="Muud tegevuskulud","2.4",H127="Sotsiaaltoetused","2.3",H127="Muud antud toetused ja ülekanded","2.3",H127="Materiaalsete ja immateriaalsete vara soetamine/renoveerimine","4")</f>
        <v>2.1</v>
      </c>
    </row>
    <row r="128" spans="1:22" x14ac:dyDescent="0.3">
      <c r="A128" s="22" t="s">
        <v>29</v>
      </c>
      <c r="B128" s="22" t="s">
        <v>30</v>
      </c>
      <c r="C128" s="22" t="s">
        <v>31</v>
      </c>
      <c r="D128" s="22" t="s">
        <v>97</v>
      </c>
      <c r="E128" s="22" t="s">
        <v>106</v>
      </c>
      <c r="F128" s="22" t="s">
        <v>107</v>
      </c>
      <c r="G128" s="22" t="s">
        <v>89</v>
      </c>
      <c r="H128" s="22" t="s">
        <v>36</v>
      </c>
      <c r="I128" s="22" t="s">
        <v>37</v>
      </c>
      <c r="J128" s="22" t="s">
        <v>39</v>
      </c>
      <c r="K128" s="22" t="s">
        <v>40</v>
      </c>
      <c r="L128" s="23">
        <v>51733.528966837082</v>
      </c>
      <c r="M128" s="23">
        <v>0</v>
      </c>
      <c r="N128" s="23">
        <v>48020.761466683791</v>
      </c>
      <c r="O128" s="23">
        <f t="shared" ref="O128:O191" si="15">L128-N128</f>
        <v>3712.7675001532916</v>
      </c>
      <c r="P128" s="23">
        <v>0</v>
      </c>
      <c r="Q128" s="23">
        <f t="shared" ref="P128:Q191" si="16">P128</f>
        <v>0</v>
      </c>
      <c r="R128" s="23">
        <v>0</v>
      </c>
      <c r="S128" s="23">
        <f t="shared" ref="S128:S191" si="17">Q128+R128</f>
        <v>0</v>
      </c>
      <c r="T128" s="23">
        <f>O128</f>
        <v>3712.7675001532916</v>
      </c>
      <c r="U128" s="23"/>
      <c r="V128" s="35" t="str" cm="1">
        <f t="array" ref="V128">_xlfn.IFS(H128="Majandamiskulud","2.1",H128="Tööjõukulud","2.2",H128="Muud kulud","2.4",H128="Muud tegevuskulud","2.4",H128="Sotsiaaltoetused","2.3",H128="Muud antud toetused ja ülekanded","2.3",H128="Materiaalsete ja immateriaalsete vara soetamine/renoveerimine","4")</f>
        <v>2.1</v>
      </c>
    </row>
    <row r="129" spans="1:22" x14ac:dyDescent="0.3">
      <c r="A129" s="22" t="s">
        <v>29</v>
      </c>
      <c r="B129" s="22" t="s">
        <v>30</v>
      </c>
      <c r="C129" s="22" t="s">
        <v>31</v>
      </c>
      <c r="D129" s="22" t="s">
        <v>97</v>
      </c>
      <c r="E129" s="22" t="s">
        <v>106</v>
      </c>
      <c r="F129" s="22" t="s">
        <v>107</v>
      </c>
      <c r="G129" s="22" t="s">
        <v>89</v>
      </c>
      <c r="H129" s="22" t="s">
        <v>36</v>
      </c>
      <c r="I129" s="22" t="s">
        <v>37</v>
      </c>
      <c r="J129" s="22" t="s">
        <v>59</v>
      </c>
      <c r="K129" s="22" t="s">
        <v>60</v>
      </c>
      <c r="L129" s="23">
        <v>976.90077333368436</v>
      </c>
      <c r="M129" s="23">
        <v>0</v>
      </c>
      <c r="N129" s="23">
        <v>3081.3853147540071</v>
      </c>
      <c r="O129" s="23">
        <f t="shared" si="15"/>
        <v>-2104.4845414203228</v>
      </c>
      <c r="P129" s="23">
        <f t="shared" si="16"/>
        <v>-2104.4845414203228</v>
      </c>
      <c r="Q129" s="23">
        <v>0</v>
      </c>
      <c r="R129" s="23">
        <v>0</v>
      </c>
      <c r="S129" s="23">
        <f t="shared" si="17"/>
        <v>0</v>
      </c>
      <c r="T129" s="23">
        <v>0</v>
      </c>
      <c r="U129" s="23"/>
      <c r="V129" s="35" t="str" cm="1">
        <f t="array" ref="V129">_xlfn.IFS(H129="Majandamiskulud","2.1",H129="Tööjõukulud","2.2",H129="Muud kulud","2.4",H129="Muud tegevuskulud","2.4",H129="Sotsiaaltoetused","2.3",H129="Muud antud toetused ja ülekanded","2.3",H129="Materiaalsete ja immateriaalsete vara soetamine/renoveerimine","4")</f>
        <v>2.1</v>
      </c>
    </row>
    <row r="130" spans="1:22" x14ac:dyDescent="0.3">
      <c r="A130" s="22" t="s">
        <v>29</v>
      </c>
      <c r="B130" s="22" t="s">
        <v>30</v>
      </c>
      <c r="C130" s="22" t="s">
        <v>31</v>
      </c>
      <c r="D130" s="22" t="s">
        <v>97</v>
      </c>
      <c r="E130" s="22" t="s">
        <v>106</v>
      </c>
      <c r="F130" s="22" t="s">
        <v>107</v>
      </c>
      <c r="G130" s="22" t="s">
        <v>89</v>
      </c>
      <c r="H130" s="22" t="s">
        <v>36</v>
      </c>
      <c r="I130" s="22" t="s">
        <v>37</v>
      </c>
      <c r="J130" s="22" t="s">
        <v>100</v>
      </c>
      <c r="K130" s="22" t="s">
        <v>101</v>
      </c>
      <c r="L130" s="23">
        <v>72.812480000350064</v>
      </c>
      <c r="M130" s="23">
        <v>0</v>
      </c>
      <c r="N130" s="23">
        <v>72.812480000350078</v>
      </c>
      <c r="O130" s="23">
        <f t="shared" si="15"/>
        <v>0</v>
      </c>
      <c r="P130" s="23">
        <v>0</v>
      </c>
      <c r="Q130" s="23">
        <f t="shared" si="16"/>
        <v>0</v>
      </c>
      <c r="R130" s="23">
        <v>0</v>
      </c>
      <c r="S130" s="23">
        <f t="shared" si="17"/>
        <v>0</v>
      </c>
      <c r="T130" s="23">
        <f>O130</f>
        <v>0</v>
      </c>
      <c r="U130" s="23"/>
      <c r="V130" s="35" t="str" cm="1">
        <f t="array" ref="V130">_xlfn.IFS(H130="Majandamiskulud","2.1",H130="Tööjõukulud","2.2",H130="Muud kulud","2.4",H130="Muud tegevuskulud","2.4",H130="Sotsiaaltoetused","2.3",H130="Muud antud toetused ja ülekanded","2.3",H130="Materiaalsete ja immateriaalsete vara soetamine/renoveerimine","4")</f>
        <v>2.1</v>
      </c>
    </row>
    <row r="131" spans="1:22" x14ac:dyDescent="0.3">
      <c r="A131" s="22" t="s">
        <v>29</v>
      </c>
      <c r="B131" s="22" t="s">
        <v>30</v>
      </c>
      <c r="C131" s="22" t="s">
        <v>31</v>
      </c>
      <c r="D131" s="22" t="s">
        <v>97</v>
      </c>
      <c r="E131" s="22" t="s">
        <v>106</v>
      </c>
      <c r="F131" s="22" t="s">
        <v>107</v>
      </c>
      <c r="G131" s="22" t="s">
        <v>89</v>
      </c>
      <c r="H131" s="22" t="s">
        <v>36</v>
      </c>
      <c r="I131" s="22" t="s">
        <v>37</v>
      </c>
      <c r="J131" s="22" t="s">
        <v>108</v>
      </c>
      <c r="K131" s="22" t="s">
        <v>109</v>
      </c>
      <c r="L131" s="23">
        <v>399605.00000001001</v>
      </c>
      <c r="M131" s="23">
        <v>0</v>
      </c>
      <c r="N131" s="23">
        <v>0</v>
      </c>
      <c r="O131" s="23">
        <f t="shared" si="15"/>
        <v>399605.00000001001</v>
      </c>
      <c r="P131" s="23">
        <f t="shared" si="16"/>
        <v>399605.00000001001</v>
      </c>
      <c r="Q131" s="23">
        <v>0</v>
      </c>
      <c r="R131" s="23">
        <v>0</v>
      </c>
      <c r="S131" s="23">
        <f t="shared" si="17"/>
        <v>0</v>
      </c>
      <c r="T131" s="23">
        <v>0</v>
      </c>
      <c r="U131" s="23"/>
      <c r="V131" s="35" t="str" cm="1">
        <f t="array" ref="V131">_xlfn.IFS(H131="Majandamiskulud","2.1",H131="Tööjõukulud","2.2",H131="Muud kulud","2.4",H131="Muud tegevuskulud","2.4",H131="Sotsiaaltoetused","2.3",H131="Muud antud toetused ja ülekanded","2.3",H131="Materiaalsete ja immateriaalsete vara soetamine/renoveerimine","4")</f>
        <v>2.1</v>
      </c>
    </row>
    <row r="132" spans="1:22" x14ac:dyDescent="0.3">
      <c r="A132" s="22" t="s">
        <v>29</v>
      </c>
      <c r="B132" s="22" t="s">
        <v>30</v>
      </c>
      <c r="C132" s="22" t="s">
        <v>31</v>
      </c>
      <c r="D132" s="22" t="s">
        <v>97</v>
      </c>
      <c r="E132" s="22" t="s">
        <v>106</v>
      </c>
      <c r="F132" s="22" t="s">
        <v>107</v>
      </c>
      <c r="G132" s="22" t="s">
        <v>89</v>
      </c>
      <c r="H132" s="22" t="s">
        <v>36</v>
      </c>
      <c r="I132" s="22" t="s">
        <v>37</v>
      </c>
      <c r="J132" s="22" t="s">
        <v>102</v>
      </c>
      <c r="K132" s="22" t="s">
        <v>103</v>
      </c>
      <c r="L132" s="23">
        <v>331845.81916503276</v>
      </c>
      <c r="M132" s="23">
        <v>331845.81916503276</v>
      </c>
      <c r="N132" s="23">
        <v>334253.73120552604</v>
      </c>
      <c r="O132" s="23">
        <f t="shared" si="15"/>
        <v>-2407.9120404932764</v>
      </c>
      <c r="P132" s="23">
        <v>0</v>
      </c>
      <c r="Q132" s="23">
        <f t="shared" si="16"/>
        <v>0</v>
      </c>
      <c r="R132" s="23">
        <v>0</v>
      </c>
      <c r="S132" s="23">
        <f t="shared" si="17"/>
        <v>0</v>
      </c>
      <c r="T132" s="23">
        <f>O132</f>
        <v>-2407.9120404932764</v>
      </c>
      <c r="U132" s="23"/>
      <c r="V132" s="35" t="str" cm="1">
        <f t="array" ref="V132">_xlfn.IFS(H132="Majandamiskulud","2.1",H132="Tööjõukulud","2.2",H132="Muud kulud","2.4",H132="Muud tegevuskulud","2.4",H132="Sotsiaaltoetused","2.3",H132="Muud antud toetused ja ülekanded","2.3",H132="Materiaalsete ja immateriaalsete vara soetamine/renoveerimine","4")</f>
        <v>2.1</v>
      </c>
    </row>
    <row r="133" spans="1:22" x14ac:dyDescent="0.3">
      <c r="A133" s="22" t="s">
        <v>29</v>
      </c>
      <c r="B133" s="22" t="s">
        <v>30</v>
      </c>
      <c r="C133" s="22" t="s">
        <v>31</v>
      </c>
      <c r="D133" s="22" t="s">
        <v>97</v>
      </c>
      <c r="E133" s="22" t="s">
        <v>106</v>
      </c>
      <c r="F133" s="22" t="s">
        <v>107</v>
      </c>
      <c r="G133" s="22" t="s">
        <v>89</v>
      </c>
      <c r="H133" s="22" t="s">
        <v>36</v>
      </c>
      <c r="I133" s="22" t="s">
        <v>37</v>
      </c>
      <c r="J133" s="22" t="s">
        <v>43</v>
      </c>
      <c r="K133" s="22" t="s">
        <v>44</v>
      </c>
      <c r="L133" s="23">
        <v>142.40440800035003</v>
      </c>
      <c r="M133" s="23">
        <v>142.40440800035003</v>
      </c>
      <c r="N133" s="23">
        <v>142.40440800035014</v>
      </c>
      <c r="O133" s="23">
        <f t="shared" si="15"/>
        <v>0</v>
      </c>
      <c r="P133" s="23">
        <v>0</v>
      </c>
      <c r="Q133" s="23">
        <f t="shared" si="16"/>
        <v>0</v>
      </c>
      <c r="R133" s="23">
        <v>0</v>
      </c>
      <c r="S133" s="23">
        <f t="shared" si="17"/>
        <v>0</v>
      </c>
      <c r="T133" s="23">
        <f>O133</f>
        <v>0</v>
      </c>
      <c r="U133" s="23"/>
      <c r="V133" s="35" t="str" cm="1">
        <f t="array" ref="V133">_xlfn.IFS(H133="Majandamiskulud","2.1",H133="Tööjõukulud","2.2",H133="Muud kulud","2.4",H133="Muud tegevuskulud","2.4",H133="Sotsiaaltoetused","2.3",H133="Muud antud toetused ja ülekanded","2.3",H133="Materiaalsete ja immateriaalsete vara soetamine/renoveerimine","4")</f>
        <v>2.1</v>
      </c>
    </row>
    <row r="134" spans="1:22" x14ac:dyDescent="0.3">
      <c r="A134" s="22" t="s">
        <v>29</v>
      </c>
      <c r="B134" s="22" t="s">
        <v>30</v>
      </c>
      <c r="C134" s="22" t="s">
        <v>31</v>
      </c>
      <c r="D134" s="22" t="s">
        <v>97</v>
      </c>
      <c r="E134" s="22" t="s">
        <v>106</v>
      </c>
      <c r="F134" s="22" t="s">
        <v>107</v>
      </c>
      <c r="G134" s="22" t="s">
        <v>89</v>
      </c>
      <c r="H134" s="22" t="s">
        <v>45</v>
      </c>
      <c r="I134" s="22" t="s">
        <v>37</v>
      </c>
      <c r="J134" s="22" t="s">
        <v>38</v>
      </c>
      <c r="K134" s="22" t="s">
        <v>38</v>
      </c>
      <c r="L134" s="23">
        <v>306.32677615623896</v>
      </c>
      <c r="M134" s="23">
        <v>-185.69300363232003</v>
      </c>
      <c r="N134" s="23">
        <v>252.64465905816155</v>
      </c>
      <c r="O134" s="23">
        <f t="shared" si="15"/>
        <v>53.682117098077413</v>
      </c>
      <c r="P134" s="23">
        <f t="shared" si="16"/>
        <v>53.682117098077413</v>
      </c>
      <c r="Q134" s="23">
        <v>0</v>
      </c>
      <c r="R134" s="23">
        <v>0</v>
      </c>
      <c r="S134" s="23">
        <f t="shared" si="17"/>
        <v>0</v>
      </c>
      <c r="T134" s="23">
        <v>0</v>
      </c>
      <c r="U134" s="23"/>
      <c r="V134" s="35" t="str" cm="1">
        <f t="array" ref="V134">_xlfn.IFS(H134="Majandamiskulud","2.1",H134="Tööjõukulud","2.2",H134="Muud kulud","2.4",H134="Muud tegevuskulud","2.4",H134="Sotsiaaltoetused","2.3",H134="Muud antud toetused ja ülekanded","2.3",H134="Materiaalsete ja immateriaalsete vara soetamine/renoveerimine","4")</f>
        <v>2.4</v>
      </c>
    </row>
    <row r="135" spans="1:22" x14ac:dyDescent="0.3">
      <c r="A135" s="22" t="s">
        <v>29</v>
      </c>
      <c r="B135" s="22" t="s">
        <v>30</v>
      </c>
      <c r="C135" s="22" t="s">
        <v>31</v>
      </c>
      <c r="D135" s="22" t="s">
        <v>97</v>
      </c>
      <c r="E135" s="22" t="s">
        <v>106</v>
      </c>
      <c r="F135" s="22" t="s">
        <v>107</v>
      </c>
      <c r="G135" s="22" t="s">
        <v>89</v>
      </c>
      <c r="H135" s="22" t="s">
        <v>46</v>
      </c>
      <c r="I135" s="22" t="s">
        <v>37</v>
      </c>
      <c r="J135" s="22" t="s">
        <v>38</v>
      </c>
      <c r="K135" s="22" t="s">
        <v>38</v>
      </c>
      <c r="L135" s="23">
        <v>2507268.0412932266</v>
      </c>
      <c r="M135" s="23">
        <v>16935.942617854889</v>
      </c>
      <c r="N135" s="23">
        <v>2583217.6669839462</v>
      </c>
      <c r="O135" s="23">
        <f t="shared" si="15"/>
        <v>-75949.625690719578</v>
      </c>
      <c r="P135" s="23">
        <f t="shared" si="16"/>
        <v>-75949.625690719578</v>
      </c>
      <c r="Q135" s="23">
        <v>0</v>
      </c>
      <c r="R135" s="23">
        <v>0</v>
      </c>
      <c r="S135" s="23">
        <f>Q135+R135</f>
        <v>0</v>
      </c>
      <c r="T135" s="23">
        <v>0</v>
      </c>
      <c r="U135" s="23"/>
      <c r="V135" s="35" t="str" cm="1">
        <f t="array" ref="V135">_xlfn.IFS(H135="Majandamiskulud","2.1",H135="Tööjõukulud","2.2",H135="Muud kulud","2.4",H135="Muud tegevuskulud","2.4",H135="Sotsiaaltoetused","2.3",H135="Muud antud toetused ja ülekanded","2.3",H135="Materiaalsete ja immateriaalsete vara soetamine/renoveerimine","4")</f>
        <v>2.2</v>
      </c>
    </row>
    <row r="136" spans="1:22" x14ac:dyDescent="0.3">
      <c r="A136" s="22" t="s">
        <v>29</v>
      </c>
      <c r="B136" s="22" t="s">
        <v>30</v>
      </c>
      <c r="C136" s="22" t="s">
        <v>31</v>
      </c>
      <c r="D136" s="22" t="s">
        <v>97</v>
      </c>
      <c r="E136" s="22" t="s">
        <v>106</v>
      </c>
      <c r="F136" s="22" t="s">
        <v>107</v>
      </c>
      <c r="G136" s="22" t="s">
        <v>89</v>
      </c>
      <c r="H136" s="22" t="s">
        <v>46</v>
      </c>
      <c r="I136" s="22" t="s">
        <v>37</v>
      </c>
      <c r="J136" s="22" t="s">
        <v>59</v>
      </c>
      <c r="K136" s="22" t="s">
        <v>60</v>
      </c>
      <c r="L136" s="23">
        <v>0</v>
      </c>
      <c r="M136" s="23">
        <v>0</v>
      </c>
      <c r="N136" s="23">
        <v>1484.1220842268172</v>
      </c>
      <c r="O136" s="23">
        <f t="shared" si="15"/>
        <v>-1484.1220842268172</v>
      </c>
      <c r="P136" s="23">
        <f t="shared" si="16"/>
        <v>-1484.1220842268172</v>
      </c>
      <c r="Q136" s="23">
        <v>0</v>
      </c>
      <c r="R136" s="23">
        <v>0</v>
      </c>
      <c r="S136" s="23">
        <f>Q136+R136</f>
        <v>0</v>
      </c>
      <c r="T136" s="23">
        <v>0</v>
      </c>
      <c r="U136" s="23"/>
      <c r="V136" s="35" t="str" cm="1">
        <f t="array" ref="V136">_xlfn.IFS(H136="Majandamiskulud","2.1",H136="Tööjõukulud","2.2",H136="Muud kulud","2.4",H136="Muud tegevuskulud","2.4",H136="Sotsiaaltoetused","2.3",H136="Muud antud toetused ja ülekanded","2.3",H136="Materiaalsete ja immateriaalsete vara soetamine/renoveerimine","4")</f>
        <v>2.2</v>
      </c>
    </row>
    <row r="137" spans="1:22" x14ac:dyDescent="0.3">
      <c r="A137" s="22" t="s">
        <v>29</v>
      </c>
      <c r="B137" s="22" t="s">
        <v>30</v>
      </c>
      <c r="C137" s="22" t="s">
        <v>31</v>
      </c>
      <c r="D137" s="22" t="s">
        <v>97</v>
      </c>
      <c r="E137" s="22" t="s">
        <v>106</v>
      </c>
      <c r="F137" s="22" t="s">
        <v>107</v>
      </c>
      <c r="G137" s="22" t="s">
        <v>89</v>
      </c>
      <c r="H137" s="22" t="s">
        <v>46</v>
      </c>
      <c r="I137" s="22" t="s">
        <v>37</v>
      </c>
      <c r="J137" s="22" t="s">
        <v>61</v>
      </c>
      <c r="K137" s="22" t="s">
        <v>62</v>
      </c>
      <c r="L137" s="23">
        <v>0</v>
      </c>
      <c r="M137" s="23">
        <v>0</v>
      </c>
      <c r="N137" s="23">
        <v>7588.106312995641</v>
      </c>
      <c r="O137" s="23">
        <f t="shared" si="15"/>
        <v>-7588.106312995641</v>
      </c>
      <c r="P137" s="23">
        <f t="shared" si="16"/>
        <v>-7588.106312995641</v>
      </c>
      <c r="Q137" s="23">
        <v>0</v>
      </c>
      <c r="R137" s="23">
        <v>0</v>
      </c>
      <c r="S137" s="23">
        <f t="shared" si="17"/>
        <v>0</v>
      </c>
      <c r="T137" s="23">
        <v>0</v>
      </c>
      <c r="U137" s="23"/>
      <c r="V137" s="35" t="str" cm="1">
        <f t="array" ref="V137">_xlfn.IFS(H137="Majandamiskulud","2.1",H137="Tööjõukulud","2.2",H137="Muud kulud","2.4",H137="Muud tegevuskulud","2.4",H137="Sotsiaaltoetused","2.3",H137="Muud antud toetused ja ülekanded","2.3",H137="Materiaalsete ja immateriaalsete vara soetamine/renoveerimine","4")</f>
        <v>2.2</v>
      </c>
    </row>
    <row r="138" spans="1:22" x14ac:dyDescent="0.3">
      <c r="A138" s="22" t="s">
        <v>29</v>
      </c>
      <c r="B138" s="22" t="s">
        <v>30</v>
      </c>
      <c r="C138" s="22" t="s">
        <v>31</v>
      </c>
      <c r="D138" s="22" t="s">
        <v>97</v>
      </c>
      <c r="E138" s="22" t="s">
        <v>106</v>
      </c>
      <c r="F138" s="22" t="s">
        <v>107</v>
      </c>
      <c r="G138" s="22" t="s">
        <v>89</v>
      </c>
      <c r="H138" s="22" t="s">
        <v>46</v>
      </c>
      <c r="I138" s="22" t="s">
        <v>37</v>
      </c>
      <c r="J138" s="22" t="s">
        <v>41</v>
      </c>
      <c r="K138" s="22" t="s">
        <v>42</v>
      </c>
      <c r="L138" s="23">
        <v>-27570.923267266524</v>
      </c>
      <c r="M138" s="23">
        <v>-27570.923267266524</v>
      </c>
      <c r="N138" s="23">
        <v>1620.1298598977071</v>
      </c>
      <c r="O138" s="23">
        <f>L138-N138</f>
        <v>-29191.053127164232</v>
      </c>
      <c r="P138" s="23">
        <v>0</v>
      </c>
      <c r="Q138" s="23">
        <f t="shared" si="16"/>
        <v>0</v>
      </c>
      <c r="R138" s="23">
        <v>0</v>
      </c>
      <c r="S138" s="23">
        <f t="shared" si="17"/>
        <v>0</v>
      </c>
      <c r="T138" s="23">
        <f>O138</f>
        <v>-29191.053127164232</v>
      </c>
      <c r="U138" s="23"/>
      <c r="V138" s="35" t="str" cm="1">
        <f t="array" ref="V138">_xlfn.IFS(H138="Majandamiskulud","2.1",H138="Tööjõukulud","2.2",H138="Muud kulud","2.4",H138="Muud tegevuskulud","2.4",H138="Sotsiaaltoetused","2.3",H138="Muud antud toetused ja ülekanded","2.3",H138="Materiaalsete ja immateriaalsete vara soetamine/renoveerimine","4")</f>
        <v>2.2</v>
      </c>
    </row>
    <row r="139" spans="1:22" x14ac:dyDescent="0.3">
      <c r="A139" s="22" t="s">
        <v>29</v>
      </c>
      <c r="B139" s="22" t="s">
        <v>30</v>
      </c>
      <c r="C139" s="22" t="s">
        <v>31</v>
      </c>
      <c r="D139" s="22" t="s">
        <v>97</v>
      </c>
      <c r="E139" s="22" t="s">
        <v>106</v>
      </c>
      <c r="F139" s="22" t="s">
        <v>107</v>
      </c>
      <c r="G139" s="22" t="s">
        <v>89</v>
      </c>
      <c r="H139" s="22" t="s">
        <v>46</v>
      </c>
      <c r="I139" s="22" t="s">
        <v>37</v>
      </c>
      <c r="J139" s="22" t="s">
        <v>108</v>
      </c>
      <c r="K139" s="22" t="s">
        <v>109</v>
      </c>
      <c r="L139" s="23">
        <v>396986.00000001001</v>
      </c>
      <c r="M139" s="23">
        <v>0</v>
      </c>
      <c r="N139" s="23">
        <v>0</v>
      </c>
      <c r="O139" s="23">
        <f t="shared" si="15"/>
        <v>396986.00000001001</v>
      </c>
      <c r="P139" s="23">
        <f t="shared" si="16"/>
        <v>396986.00000001001</v>
      </c>
      <c r="Q139" s="23">
        <v>0</v>
      </c>
      <c r="R139" s="23">
        <v>0</v>
      </c>
      <c r="S139" s="23">
        <f t="shared" si="17"/>
        <v>0</v>
      </c>
      <c r="T139" s="23">
        <v>0</v>
      </c>
      <c r="U139" s="23"/>
      <c r="V139" s="35" t="str" cm="1">
        <f t="array" ref="V139">_xlfn.IFS(H139="Majandamiskulud","2.1",H139="Tööjõukulud","2.2",H139="Muud kulud","2.4",H139="Muud tegevuskulud","2.4",H139="Sotsiaaltoetused","2.3",H139="Muud antud toetused ja ülekanded","2.3",H139="Materiaalsete ja immateriaalsete vara soetamine/renoveerimine","4")</f>
        <v>2.2</v>
      </c>
    </row>
    <row r="140" spans="1:22" x14ac:dyDescent="0.3">
      <c r="A140" s="22" t="s">
        <v>29</v>
      </c>
      <c r="B140" s="22" t="s">
        <v>30</v>
      </c>
      <c r="C140" s="22" t="s">
        <v>31</v>
      </c>
      <c r="D140" s="22" t="s">
        <v>97</v>
      </c>
      <c r="E140" s="22" t="s">
        <v>106</v>
      </c>
      <c r="F140" s="22" t="s">
        <v>107</v>
      </c>
      <c r="G140" s="22" t="s">
        <v>89</v>
      </c>
      <c r="H140" s="22" t="s">
        <v>46</v>
      </c>
      <c r="I140" s="22" t="s">
        <v>37</v>
      </c>
      <c r="J140" s="22" t="s">
        <v>102</v>
      </c>
      <c r="K140" s="22" t="s">
        <v>103</v>
      </c>
      <c r="L140" s="23">
        <v>396985.99990002002</v>
      </c>
      <c r="M140" s="23">
        <v>396985.99990002002</v>
      </c>
      <c r="N140" s="23">
        <v>309512.29115047504</v>
      </c>
      <c r="O140" s="23">
        <f t="shared" si="15"/>
        <v>87473.708749544981</v>
      </c>
      <c r="P140" s="23">
        <v>0</v>
      </c>
      <c r="Q140" s="23">
        <f t="shared" si="16"/>
        <v>0</v>
      </c>
      <c r="R140" s="23">
        <v>0</v>
      </c>
      <c r="S140" s="23">
        <f t="shared" si="17"/>
        <v>0</v>
      </c>
      <c r="T140" s="23">
        <f>O140</f>
        <v>87473.708749544981</v>
      </c>
      <c r="U140" s="23"/>
      <c r="V140" s="35" t="str" cm="1">
        <f t="array" ref="V140">_xlfn.IFS(H140="Majandamiskulud","2.1",H140="Tööjõukulud","2.2",H140="Muud kulud","2.4",H140="Muud tegevuskulud","2.4",H140="Sotsiaaltoetused","2.3",H140="Muud antud toetused ja ülekanded","2.3",H140="Materiaalsete ja immateriaalsete vara soetamine/renoveerimine","4")</f>
        <v>2.2</v>
      </c>
    </row>
    <row r="141" spans="1:22" x14ac:dyDescent="0.3">
      <c r="A141" s="22" t="s">
        <v>29</v>
      </c>
      <c r="B141" s="22" t="s">
        <v>30</v>
      </c>
      <c r="C141" s="22" t="s">
        <v>31</v>
      </c>
      <c r="D141" s="22" t="s">
        <v>32</v>
      </c>
      <c r="E141" s="22" t="s">
        <v>110</v>
      </c>
      <c r="F141" s="22" t="s">
        <v>111</v>
      </c>
      <c r="G141" s="22" t="s">
        <v>89</v>
      </c>
      <c r="H141" s="22" t="s">
        <v>36</v>
      </c>
      <c r="I141" s="22" t="s">
        <v>37</v>
      </c>
      <c r="J141" s="22" t="s">
        <v>38</v>
      </c>
      <c r="K141" s="22" t="s">
        <v>38</v>
      </c>
      <c r="L141" s="23">
        <v>260659.22487221335</v>
      </c>
      <c r="M141" s="23">
        <v>15509.014628863331</v>
      </c>
      <c r="N141" s="23">
        <v>234879.77284746023</v>
      </c>
      <c r="O141" s="23">
        <f t="shared" si="15"/>
        <v>25779.452024753118</v>
      </c>
      <c r="P141" s="23">
        <f t="shared" si="16"/>
        <v>25779.452024753118</v>
      </c>
      <c r="Q141" s="23">
        <v>0</v>
      </c>
      <c r="R141" s="23">
        <v>0</v>
      </c>
      <c r="S141" s="23">
        <f t="shared" si="17"/>
        <v>0</v>
      </c>
      <c r="T141" s="23">
        <v>0</v>
      </c>
      <c r="U141" s="23"/>
      <c r="V141" s="35" t="str" cm="1">
        <f t="array" ref="V141">_xlfn.IFS(H141="Majandamiskulud","2.1",H141="Tööjõukulud","2.2",H141="Muud kulud","2.4",H141="Muud tegevuskulud","2.4",H141="Sotsiaaltoetused","2.3",H141="Muud antud toetused ja ülekanded","2.3",H141="Materiaalsete ja immateriaalsete vara soetamine/renoveerimine","4")</f>
        <v>2.1</v>
      </c>
    </row>
    <row r="142" spans="1:22" x14ac:dyDescent="0.3">
      <c r="A142" s="22" t="s">
        <v>29</v>
      </c>
      <c r="B142" s="22" t="s">
        <v>30</v>
      </c>
      <c r="C142" s="22" t="s">
        <v>31</v>
      </c>
      <c r="D142" s="22" t="s">
        <v>32</v>
      </c>
      <c r="E142" s="22" t="s">
        <v>110</v>
      </c>
      <c r="F142" s="22" t="s">
        <v>111</v>
      </c>
      <c r="G142" s="22" t="s">
        <v>89</v>
      </c>
      <c r="H142" s="22" t="s">
        <v>36</v>
      </c>
      <c r="I142" s="22" t="s">
        <v>37</v>
      </c>
      <c r="J142" s="22" t="s">
        <v>39</v>
      </c>
      <c r="K142" s="22" t="s">
        <v>40</v>
      </c>
      <c r="L142" s="23">
        <v>8493.1515149224288</v>
      </c>
      <c r="M142" s="23">
        <v>0</v>
      </c>
      <c r="N142" s="23">
        <v>8210.4795912932095</v>
      </c>
      <c r="O142" s="23">
        <f t="shared" si="15"/>
        <v>282.67192362921924</v>
      </c>
      <c r="P142" s="23">
        <v>0</v>
      </c>
      <c r="Q142" s="23">
        <f t="shared" si="16"/>
        <v>0</v>
      </c>
      <c r="R142" s="23">
        <v>0</v>
      </c>
      <c r="S142" s="23">
        <f t="shared" si="17"/>
        <v>0</v>
      </c>
      <c r="T142" s="23">
        <f>O142</f>
        <v>282.67192362921924</v>
      </c>
      <c r="U142" s="23"/>
      <c r="V142" s="35" t="str" cm="1">
        <f t="array" ref="V142">_xlfn.IFS(H142="Majandamiskulud","2.1",H142="Tööjõukulud","2.2",H142="Muud kulud","2.4",H142="Muud tegevuskulud","2.4",H142="Sotsiaaltoetused","2.3",H142="Muud antud toetused ja ülekanded","2.3",H142="Materiaalsete ja immateriaalsete vara soetamine/renoveerimine","4")</f>
        <v>2.1</v>
      </c>
    </row>
    <row r="143" spans="1:22" x14ac:dyDescent="0.3">
      <c r="A143" s="22" t="s">
        <v>29</v>
      </c>
      <c r="B143" s="22" t="s">
        <v>30</v>
      </c>
      <c r="C143" s="22" t="s">
        <v>31</v>
      </c>
      <c r="D143" s="22" t="s">
        <v>32</v>
      </c>
      <c r="E143" s="22" t="s">
        <v>110</v>
      </c>
      <c r="F143" s="22" t="s">
        <v>111</v>
      </c>
      <c r="G143" s="22" t="s">
        <v>89</v>
      </c>
      <c r="H143" s="22" t="s">
        <v>36</v>
      </c>
      <c r="I143" s="22" t="s">
        <v>37</v>
      </c>
      <c r="J143" s="22" t="s">
        <v>59</v>
      </c>
      <c r="K143" s="22" t="s">
        <v>60</v>
      </c>
      <c r="L143" s="23">
        <v>62.81790666668924</v>
      </c>
      <c r="M143" s="23">
        <v>0</v>
      </c>
      <c r="N143" s="23">
        <v>293.88409285751766</v>
      </c>
      <c r="O143" s="23">
        <f t="shared" si="15"/>
        <v>-231.06618619082843</v>
      </c>
      <c r="P143" s="23">
        <f t="shared" si="16"/>
        <v>-231.06618619082843</v>
      </c>
      <c r="Q143" s="23">
        <v>0</v>
      </c>
      <c r="R143" s="23">
        <v>0</v>
      </c>
      <c r="S143" s="23">
        <f t="shared" si="17"/>
        <v>0</v>
      </c>
      <c r="T143" s="23">
        <v>0</v>
      </c>
      <c r="U143" s="23"/>
      <c r="V143" s="35" t="str" cm="1">
        <f t="array" ref="V143">_xlfn.IFS(H143="Majandamiskulud","2.1",H143="Tööjõukulud","2.2",H143="Muud kulud","2.4",H143="Muud tegevuskulud","2.4",H143="Sotsiaaltoetused","2.3",H143="Muud antud toetused ja ülekanded","2.3",H143="Materiaalsete ja immateriaalsete vara soetamine/renoveerimine","4")</f>
        <v>2.1</v>
      </c>
    </row>
    <row r="144" spans="1:22" x14ac:dyDescent="0.3">
      <c r="A144" s="22" t="s">
        <v>29</v>
      </c>
      <c r="B144" s="22" t="s">
        <v>30</v>
      </c>
      <c r="C144" s="22" t="s">
        <v>31</v>
      </c>
      <c r="D144" s="22" t="s">
        <v>32</v>
      </c>
      <c r="E144" s="22" t="s">
        <v>110</v>
      </c>
      <c r="F144" s="22" t="s">
        <v>111</v>
      </c>
      <c r="G144" s="22" t="s">
        <v>89</v>
      </c>
      <c r="H144" s="22" t="s">
        <v>36</v>
      </c>
      <c r="I144" s="22" t="s">
        <v>37</v>
      </c>
      <c r="J144" s="22" t="s">
        <v>100</v>
      </c>
      <c r="K144" s="22" t="s">
        <v>101</v>
      </c>
      <c r="L144" s="23">
        <v>4.68208000002251</v>
      </c>
      <c r="M144" s="23">
        <v>0</v>
      </c>
      <c r="N144" s="23">
        <v>4.6820800000225109</v>
      </c>
      <c r="O144" s="23">
        <f t="shared" si="15"/>
        <v>0</v>
      </c>
      <c r="P144" s="23">
        <f t="shared" si="16"/>
        <v>0</v>
      </c>
      <c r="Q144" s="23">
        <f t="shared" si="16"/>
        <v>0</v>
      </c>
      <c r="R144" s="23">
        <v>0</v>
      </c>
      <c r="S144" s="23">
        <f t="shared" si="17"/>
        <v>0</v>
      </c>
      <c r="T144" s="23">
        <f>O144</f>
        <v>0</v>
      </c>
      <c r="U144" s="23"/>
      <c r="V144" s="35" t="str" cm="1">
        <f t="array" ref="V144">_xlfn.IFS(H144="Majandamiskulud","2.1",H144="Tööjõukulud","2.2",H144="Muud kulud","2.4",H144="Muud tegevuskulud","2.4",H144="Sotsiaaltoetused","2.3",H144="Muud antud toetused ja ülekanded","2.3",H144="Materiaalsete ja immateriaalsete vara soetamine/renoveerimine","4")</f>
        <v>2.1</v>
      </c>
    </row>
    <row r="145" spans="1:22" x14ac:dyDescent="0.3">
      <c r="A145" s="22" t="s">
        <v>29</v>
      </c>
      <c r="B145" s="22" t="s">
        <v>30</v>
      </c>
      <c r="C145" s="22" t="s">
        <v>31</v>
      </c>
      <c r="D145" s="22" t="s">
        <v>32</v>
      </c>
      <c r="E145" s="22" t="s">
        <v>110</v>
      </c>
      <c r="F145" s="22" t="s">
        <v>111</v>
      </c>
      <c r="G145" s="22" t="s">
        <v>89</v>
      </c>
      <c r="H145" s="22" t="s">
        <v>36</v>
      </c>
      <c r="I145" s="22" t="s">
        <v>37</v>
      </c>
      <c r="J145" s="22" t="s">
        <v>43</v>
      </c>
      <c r="K145" s="22" t="s">
        <v>44</v>
      </c>
      <c r="L145" s="23">
        <v>9.1570680000225124</v>
      </c>
      <c r="M145" s="23">
        <v>9.1570680000225124</v>
      </c>
      <c r="N145" s="23">
        <v>9.1570680000225142</v>
      </c>
      <c r="O145" s="23">
        <f t="shared" si="15"/>
        <v>0</v>
      </c>
      <c r="P145" s="23">
        <f t="shared" si="16"/>
        <v>0</v>
      </c>
      <c r="Q145" s="23">
        <f t="shared" si="16"/>
        <v>0</v>
      </c>
      <c r="R145" s="23">
        <v>0</v>
      </c>
      <c r="S145" s="23">
        <f t="shared" si="17"/>
        <v>0</v>
      </c>
      <c r="T145" s="23">
        <f>O145</f>
        <v>0</v>
      </c>
      <c r="U145" s="23"/>
      <c r="V145" s="35" t="str" cm="1">
        <f t="array" ref="V145">_xlfn.IFS(H145="Majandamiskulud","2.1",H145="Tööjõukulud","2.2",H145="Muud kulud","2.4",H145="Muud tegevuskulud","2.4",H145="Sotsiaaltoetused","2.3",H145="Muud antud toetused ja ülekanded","2.3",H145="Materiaalsete ja immateriaalsete vara soetamine/renoveerimine","4")</f>
        <v>2.1</v>
      </c>
    </row>
    <row r="146" spans="1:22" x14ac:dyDescent="0.3">
      <c r="A146" s="22" t="s">
        <v>29</v>
      </c>
      <c r="B146" s="22" t="s">
        <v>30</v>
      </c>
      <c r="C146" s="22" t="s">
        <v>31</v>
      </c>
      <c r="D146" s="22" t="s">
        <v>32</v>
      </c>
      <c r="E146" s="22" t="s">
        <v>110</v>
      </c>
      <c r="F146" s="22" t="s">
        <v>111</v>
      </c>
      <c r="G146" s="22" t="s">
        <v>89</v>
      </c>
      <c r="H146" s="22" t="s">
        <v>45</v>
      </c>
      <c r="I146" s="22" t="s">
        <v>37</v>
      </c>
      <c r="J146" s="22" t="s">
        <v>38</v>
      </c>
      <c r="K146" s="22" t="s">
        <v>38</v>
      </c>
      <c r="L146" s="23">
        <v>64.186486801166581</v>
      </c>
      <c r="M146" s="23">
        <v>-23.204347748052712</v>
      </c>
      <c r="N146" s="23">
        <v>62.000604929702924</v>
      </c>
      <c r="O146" s="23">
        <f t="shared" si="15"/>
        <v>2.185881871463657</v>
      </c>
      <c r="P146" s="23">
        <f t="shared" si="16"/>
        <v>2.185881871463657</v>
      </c>
      <c r="Q146" s="23">
        <v>0</v>
      </c>
      <c r="R146" s="23">
        <v>0</v>
      </c>
      <c r="S146" s="23">
        <f t="shared" si="17"/>
        <v>0</v>
      </c>
      <c r="T146" s="23">
        <v>0</v>
      </c>
      <c r="U146" s="23"/>
      <c r="V146" s="35" t="str" cm="1">
        <f t="array" ref="V146">_xlfn.IFS(H146="Majandamiskulud","2.1",H146="Tööjõukulud","2.2",H146="Muud kulud","2.4",H146="Muud tegevuskulud","2.4",H146="Sotsiaaltoetused","2.3",H146="Muud antud toetused ja ülekanded","2.3",H146="Materiaalsete ja immateriaalsete vara soetamine/renoveerimine","4")</f>
        <v>2.4</v>
      </c>
    </row>
    <row r="147" spans="1:22" x14ac:dyDescent="0.3">
      <c r="A147" s="22" t="s">
        <v>29</v>
      </c>
      <c r="B147" s="22" t="s">
        <v>30</v>
      </c>
      <c r="C147" s="22" t="s">
        <v>31</v>
      </c>
      <c r="D147" s="22" t="s">
        <v>32</v>
      </c>
      <c r="E147" s="22" t="s">
        <v>110</v>
      </c>
      <c r="F147" s="22" t="s">
        <v>111</v>
      </c>
      <c r="G147" s="22" t="s">
        <v>89</v>
      </c>
      <c r="H147" s="22" t="s">
        <v>46</v>
      </c>
      <c r="I147" s="22" t="s">
        <v>37</v>
      </c>
      <c r="J147" s="22" t="s">
        <v>38</v>
      </c>
      <c r="K147" s="22" t="s">
        <v>38</v>
      </c>
      <c r="L147" s="23">
        <v>330925.60761167691</v>
      </c>
      <c r="M147" s="23">
        <v>50975.623926625791</v>
      </c>
      <c r="N147" s="23">
        <v>306427.10939214937</v>
      </c>
      <c r="O147" s="23">
        <f t="shared" si="15"/>
        <v>24498.498219527537</v>
      </c>
      <c r="P147" s="23">
        <f t="shared" si="16"/>
        <v>24498.498219527537</v>
      </c>
      <c r="Q147" s="23">
        <v>0</v>
      </c>
      <c r="R147" s="23">
        <v>0</v>
      </c>
      <c r="S147" s="23">
        <f t="shared" si="17"/>
        <v>0</v>
      </c>
      <c r="T147" s="23">
        <v>0</v>
      </c>
      <c r="U147" s="23"/>
      <c r="V147" s="35" t="str" cm="1">
        <f t="array" ref="V147">_xlfn.IFS(H147="Majandamiskulud","2.1",H147="Tööjõukulud","2.2",H147="Muud kulud","2.4",H147="Muud tegevuskulud","2.4",H147="Sotsiaaltoetused","2.3",H147="Muud antud toetused ja ülekanded","2.3",H147="Materiaalsete ja immateriaalsete vara soetamine/renoveerimine","4")</f>
        <v>2.2</v>
      </c>
    </row>
    <row r="148" spans="1:22" x14ac:dyDescent="0.3">
      <c r="A148" s="22" t="s">
        <v>29</v>
      </c>
      <c r="B148" s="22" t="s">
        <v>30</v>
      </c>
      <c r="C148" s="22" t="s">
        <v>31</v>
      </c>
      <c r="D148" s="22" t="s">
        <v>32</v>
      </c>
      <c r="E148" s="22" t="s">
        <v>110</v>
      </c>
      <c r="F148" s="22" t="s">
        <v>111</v>
      </c>
      <c r="G148" s="22" t="s">
        <v>89</v>
      </c>
      <c r="H148" s="22" t="s">
        <v>46</v>
      </c>
      <c r="I148" s="22" t="s">
        <v>37</v>
      </c>
      <c r="J148" s="22" t="s">
        <v>59</v>
      </c>
      <c r="K148" s="22" t="s">
        <v>60</v>
      </c>
      <c r="L148" s="23">
        <v>0</v>
      </c>
      <c r="M148" s="23">
        <v>0</v>
      </c>
      <c r="N148" s="23">
        <v>168.35379901554398</v>
      </c>
      <c r="O148" s="23">
        <f t="shared" si="15"/>
        <v>-168.35379901554398</v>
      </c>
      <c r="P148" s="23">
        <f t="shared" si="16"/>
        <v>-168.35379901554398</v>
      </c>
      <c r="Q148" s="23">
        <v>0</v>
      </c>
      <c r="R148" s="23">
        <v>0</v>
      </c>
      <c r="S148" s="23">
        <f t="shared" si="17"/>
        <v>0</v>
      </c>
      <c r="T148" s="23">
        <v>0</v>
      </c>
      <c r="U148" s="23"/>
      <c r="V148" s="35" t="str" cm="1">
        <f t="array" ref="V148">_xlfn.IFS(H148="Majandamiskulud","2.1",H148="Tööjõukulud","2.2",H148="Muud kulud","2.4",H148="Muud tegevuskulud","2.4",H148="Sotsiaaltoetused","2.3",H148="Muud antud toetused ja ülekanded","2.3",H148="Materiaalsete ja immateriaalsete vara soetamine/renoveerimine","4")</f>
        <v>2.2</v>
      </c>
    </row>
    <row r="149" spans="1:22" x14ac:dyDescent="0.3">
      <c r="A149" s="22" t="s">
        <v>29</v>
      </c>
      <c r="B149" s="22" t="s">
        <v>30</v>
      </c>
      <c r="C149" s="22" t="s">
        <v>31</v>
      </c>
      <c r="D149" s="22" t="s">
        <v>32</v>
      </c>
      <c r="E149" s="22" t="s">
        <v>110</v>
      </c>
      <c r="F149" s="22" t="s">
        <v>111</v>
      </c>
      <c r="G149" s="22" t="s">
        <v>89</v>
      </c>
      <c r="H149" s="22" t="s">
        <v>46</v>
      </c>
      <c r="I149" s="22" t="s">
        <v>37</v>
      </c>
      <c r="J149" s="22" t="s">
        <v>61</v>
      </c>
      <c r="K149" s="22" t="s">
        <v>62</v>
      </c>
      <c r="L149" s="23">
        <v>0</v>
      </c>
      <c r="M149" s="23">
        <v>0</v>
      </c>
      <c r="N149" s="23">
        <v>860.76916360434063</v>
      </c>
      <c r="O149" s="23">
        <f t="shared" si="15"/>
        <v>-860.76916360434063</v>
      </c>
      <c r="P149" s="23">
        <f t="shared" si="16"/>
        <v>-860.76916360434063</v>
      </c>
      <c r="Q149" s="23">
        <v>0</v>
      </c>
      <c r="R149" s="23">
        <v>0</v>
      </c>
      <c r="S149" s="23">
        <f t="shared" si="17"/>
        <v>0</v>
      </c>
      <c r="T149" s="23">
        <v>0</v>
      </c>
      <c r="U149" s="23"/>
      <c r="V149" s="35" t="str" cm="1">
        <f t="array" ref="V149">_xlfn.IFS(H149="Majandamiskulud","2.1",H149="Tööjõukulud","2.2",H149="Muud kulud","2.4",H149="Muud tegevuskulud","2.4",H149="Sotsiaaltoetused","2.3",H149="Muud antud toetused ja ülekanded","2.3",H149="Materiaalsete ja immateriaalsete vara soetamine/renoveerimine","4")</f>
        <v>2.2</v>
      </c>
    </row>
    <row r="150" spans="1:22" x14ac:dyDescent="0.3">
      <c r="A150" s="22" t="s">
        <v>29</v>
      </c>
      <c r="B150" s="22" t="s">
        <v>30</v>
      </c>
      <c r="C150" s="22" t="s">
        <v>31</v>
      </c>
      <c r="D150" s="22" t="s">
        <v>32</v>
      </c>
      <c r="E150" s="22" t="s">
        <v>110</v>
      </c>
      <c r="F150" s="22" t="s">
        <v>111</v>
      </c>
      <c r="G150" s="22" t="s">
        <v>89</v>
      </c>
      <c r="H150" s="22" t="s">
        <v>46</v>
      </c>
      <c r="I150" s="22" t="s">
        <v>37</v>
      </c>
      <c r="J150" s="22" t="s">
        <v>41</v>
      </c>
      <c r="K150" s="22" t="s">
        <v>42</v>
      </c>
      <c r="L150" s="23">
        <v>-3344.8870802614229</v>
      </c>
      <c r="M150" s="23">
        <v>-3344.8870802614229</v>
      </c>
      <c r="N150" s="23">
        <v>165.56393258702838</v>
      </c>
      <c r="O150" s="23">
        <f>L150-N150</f>
        <v>-3510.4510128484512</v>
      </c>
      <c r="P150" s="23">
        <v>0</v>
      </c>
      <c r="Q150" s="23">
        <f t="shared" si="16"/>
        <v>0</v>
      </c>
      <c r="R150" s="23">
        <v>0</v>
      </c>
      <c r="S150" s="23">
        <f t="shared" si="17"/>
        <v>0</v>
      </c>
      <c r="T150" s="23">
        <f>O150</f>
        <v>-3510.4510128484512</v>
      </c>
      <c r="U150" s="23"/>
      <c r="V150" s="35" t="str" cm="1">
        <f t="array" ref="V150">_xlfn.IFS(H150="Majandamiskulud","2.1",H150="Tööjõukulud","2.2",H150="Muud kulud","2.4",H150="Muud tegevuskulud","2.4",H150="Sotsiaaltoetused","2.3",H150="Muud antud toetused ja ülekanded","2.3",H150="Materiaalsete ja immateriaalsete vara soetamine/renoveerimine","4")</f>
        <v>2.2</v>
      </c>
    </row>
    <row r="151" spans="1:22" x14ac:dyDescent="0.3">
      <c r="A151" s="22" t="s">
        <v>29</v>
      </c>
      <c r="B151" s="22" t="s">
        <v>30</v>
      </c>
      <c r="C151" s="22" t="s">
        <v>31</v>
      </c>
      <c r="D151" s="22" t="s">
        <v>32</v>
      </c>
      <c r="E151" s="22" t="s">
        <v>112</v>
      </c>
      <c r="F151" s="22" t="s">
        <v>113</v>
      </c>
      <c r="G151" s="22" t="s">
        <v>89</v>
      </c>
      <c r="H151" s="22" t="s">
        <v>36</v>
      </c>
      <c r="I151" s="22" t="s">
        <v>37</v>
      </c>
      <c r="J151" s="22" t="s">
        <v>38</v>
      </c>
      <c r="K151" s="22" t="s">
        <v>38</v>
      </c>
      <c r="L151" s="23">
        <v>68609.956401995543</v>
      </c>
      <c r="M151" s="23">
        <v>4997.0065442711684</v>
      </c>
      <c r="N151" s="23">
        <v>67170.636569391863</v>
      </c>
      <c r="O151" s="23">
        <f t="shared" si="15"/>
        <v>1439.31983260368</v>
      </c>
      <c r="P151" s="23">
        <f t="shared" si="16"/>
        <v>1439.31983260368</v>
      </c>
      <c r="Q151" s="23">
        <v>0</v>
      </c>
      <c r="R151" s="23">
        <v>0</v>
      </c>
      <c r="S151" s="23">
        <f t="shared" si="17"/>
        <v>0</v>
      </c>
      <c r="T151" s="23">
        <v>0</v>
      </c>
      <c r="U151" s="23"/>
      <c r="V151" s="35" t="str" cm="1">
        <f t="array" ref="V151">_xlfn.IFS(H151="Majandamiskulud","2.1",H151="Tööjõukulud","2.2",H151="Muud kulud","2.4",H151="Muud tegevuskulud","2.4",H151="Sotsiaaltoetused","2.3",H151="Muud antud toetused ja ülekanded","2.3",H151="Materiaalsete ja immateriaalsete vara soetamine/renoveerimine","4")</f>
        <v>2.1</v>
      </c>
    </row>
    <row r="152" spans="1:22" x14ac:dyDescent="0.3">
      <c r="A152" s="22" t="s">
        <v>29</v>
      </c>
      <c r="B152" s="22" t="s">
        <v>30</v>
      </c>
      <c r="C152" s="22" t="s">
        <v>31</v>
      </c>
      <c r="D152" s="22" t="s">
        <v>32</v>
      </c>
      <c r="E152" s="22" t="s">
        <v>112</v>
      </c>
      <c r="F152" s="22" t="s">
        <v>113</v>
      </c>
      <c r="G152" s="22" t="s">
        <v>89</v>
      </c>
      <c r="H152" s="22" t="s">
        <v>36</v>
      </c>
      <c r="I152" s="22" t="s">
        <v>37</v>
      </c>
      <c r="J152" s="22" t="s">
        <v>39</v>
      </c>
      <c r="K152" s="22" t="s">
        <v>40</v>
      </c>
      <c r="L152" s="23">
        <v>2722.0384875433042</v>
      </c>
      <c r="M152" s="23">
        <v>0</v>
      </c>
      <c r="N152" s="23">
        <v>2699.2843789801209</v>
      </c>
      <c r="O152" s="23">
        <f t="shared" si="15"/>
        <v>22.754108563183308</v>
      </c>
      <c r="P152" s="23">
        <v>0</v>
      </c>
      <c r="Q152" s="23">
        <f t="shared" si="16"/>
        <v>0</v>
      </c>
      <c r="R152" s="23">
        <v>0</v>
      </c>
      <c r="S152" s="23">
        <f t="shared" si="17"/>
        <v>0</v>
      </c>
      <c r="T152" s="23">
        <f>O152</f>
        <v>22.754108563183308</v>
      </c>
      <c r="U152" s="23"/>
      <c r="V152" s="35" t="str" cm="1">
        <f t="array" ref="V152">_xlfn.IFS(H152="Majandamiskulud","2.1",H152="Tööjõukulud","2.2",H152="Muud kulud","2.4",H152="Muud tegevuskulud","2.4",H152="Sotsiaaltoetused","2.3",H152="Muud antud toetused ja ülekanded","2.3",H152="Materiaalsete ja immateriaalsete vara soetamine/renoveerimine","4")</f>
        <v>2.1</v>
      </c>
    </row>
    <row r="153" spans="1:22" x14ac:dyDescent="0.3">
      <c r="A153" s="22" t="s">
        <v>29</v>
      </c>
      <c r="B153" s="22" t="s">
        <v>30</v>
      </c>
      <c r="C153" s="22" t="s">
        <v>31</v>
      </c>
      <c r="D153" s="22" t="s">
        <v>32</v>
      </c>
      <c r="E153" s="22" t="s">
        <v>112</v>
      </c>
      <c r="F153" s="22" t="s">
        <v>113</v>
      </c>
      <c r="G153" s="22" t="s">
        <v>89</v>
      </c>
      <c r="H153" s="22" t="s">
        <v>36</v>
      </c>
      <c r="I153" s="22" t="s">
        <v>37</v>
      </c>
      <c r="J153" s="22" t="s">
        <v>53</v>
      </c>
      <c r="K153" s="22" t="s">
        <v>54</v>
      </c>
      <c r="L153" s="23">
        <v>167.14313444577468</v>
      </c>
      <c r="M153" s="23">
        <v>0</v>
      </c>
      <c r="N153" s="23">
        <v>170.19341140869696</v>
      </c>
      <c r="O153" s="23">
        <f t="shared" si="15"/>
        <v>-3.0502769629222826</v>
      </c>
      <c r="P153" s="23">
        <v>0</v>
      </c>
      <c r="Q153" s="23">
        <f t="shared" si="16"/>
        <v>0</v>
      </c>
      <c r="R153" s="23">
        <v>0</v>
      </c>
      <c r="S153" s="23">
        <f t="shared" si="17"/>
        <v>0</v>
      </c>
      <c r="T153" s="23">
        <f>O153</f>
        <v>-3.0502769629222826</v>
      </c>
      <c r="U153" s="23"/>
      <c r="V153" s="35" t="str" cm="1">
        <f t="array" ref="V153">_xlfn.IFS(H153="Majandamiskulud","2.1",H153="Tööjõukulud","2.2",H153="Muud kulud","2.4",H153="Muud tegevuskulud","2.4",H153="Sotsiaaltoetused","2.3",H153="Muud antud toetused ja ülekanded","2.3",H153="Materiaalsete ja immateriaalsete vara soetamine/renoveerimine","4")</f>
        <v>2.1</v>
      </c>
    </row>
    <row r="154" spans="1:22" x14ac:dyDescent="0.3">
      <c r="A154" s="22" t="s">
        <v>29</v>
      </c>
      <c r="B154" s="22" t="s">
        <v>30</v>
      </c>
      <c r="C154" s="22" t="s">
        <v>31</v>
      </c>
      <c r="D154" s="22" t="s">
        <v>32</v>
      </c>
      <c r="E154" s="22" t="s">
        <v>112</v>
      </c>
      <c r="F154" s="22" t="s">
        <v>113</v>
      </c>
      <c r="G154" s="22" t="s">
        <v>89</v>
      </c>
      <c r="H154" s="22" t="s">
        <v>36</v>
      </c>
      <c r="I154" s="22" t="s">
        <v>37</v>
      </c>
      <c r="J154" s="22" t="s">
        <v>59</v>
      </c>
      <c r="K154" s="22" t="s">
        <v>60</v>
      </c>
      <c r="L154" s="23">
        <v>141.3472666667175</v>
      </c>
      <c r="M154" s="23">
        <v>0</v>
      </c>
      <c r="N154" s="23">
        <v>486.39433722186959</v>
      </c>
      <c r="O154" s="23">
        <f t="shared" si="15"/>
        <v>-345.04707055515212</v>
      </c>
      <c r="P154" s="23">
        <f t="shared" si="16"/>
        <v>-345.04707055515212</v>
      </c>
      <c r="Q154" s="23">
        <v>0</v>
      </c>
      <c r="R154" s="23">
        <v>0</v>
      </c>
      <c r="S154" s="23">
        <f t="shared" si="17"/>
        <v>0</v>
      </c>
      <c r="T154" s="23">
        <v>0</v>
      </c>
      <c r="U154" s="23"/>
      <c r="V154" s="35" t="str" cm="1">
        <f t="array" ref="V154">_xlfn.IFS(H154="Majandamiskulud","2.1",H154="Tööjõukulud","2.2",H154="Muud kulud","2.4",H154="Muud tegevuskulud","2.4",H154="Sotsiaaltoetused","2.3",H154="Muud antud toetused ja ülekanded","2.3",H154="Materiaalsete ja immateriaalsete vara soetamine/renoveerimine","4")</f>
        <v>2.1</v>
      </c>
    </row>
    <row r="155" spans="1:22" x14ac:dyDescent="0.3">
      <c r="A155" s="22" t="s">
        <v>29</v>
      </c>
      <c r="B155" s="22" t="s">
        <v>30</v>
      </c>
      <c r="C155" s="22" t="s">
        <v>31</v>
      </c>
      <c r="D155" s="22" t="s">
        <v>32</v>
      </c>
      <c r="E155" s="22" t="s">
        <v>112</v>
      </c>
      <c r="F155" s="22" t="s">
        <v>113</v>
      </c>
      <c r="G155" s="22" t="s">
        <v>89</v>
      </c>
      <c r="H155" s="22" t="s">
        <v>36</v>
      </c>
      <c r="I155" s="22" t="s">
        <v>37</v>
      </c>
      <c r="J155" s="22" t="s">
        <v>100</v>
      </c>
      <c r="K155" s="22" t="s">
        <v>101</v>
      </c>
      <c r="L155" s="23">
        <v>10.535200000050651</v>
      </c>
      <c r="M155" s="23">
        <v>0</v>
      </c>
      <c r="N155" s="23">
        <v>10.535200000050651</v>
      </c>
      <c r="O155" s="23">
        <f t="shared" si="15"/>
        <v>0</v>
      </c>
      <c r="P155" s="23">
        <v>0</v>
      </c>
      <c r="Q155" s="23">
        <f t="shared" si="16"/>
        <v>0</v>
      </c>
      <c r="R155" s="23">
        <v>0</v>
      </c>
      <c r="S155" s="23">
        <f t="shared" si="17"/>
        <v>0</v>
      </c>
      <c r="T155" s="23">
        <f>O155</f>
        <v>0</v>
      </c>
      <c r="U155" s="23"/>
      <c r="V155" s="35" t="str" cm="1">
        <f t="array" ref="V155">_xlfn.IFS(H155="Majandamiskulud","2.1",H155="Tööjõukulud","2.2",H155="Muud kulud","2.4",H155="Muud tegevuskulud","2.4",H155="Sotsiaaltoetused","2.3",H155="Muud antud toetused ja ülekanded","2.3",H155="Materiaalsete ja immateriaalsete vara soetamine/renoveerimine","4")</f>
        <v>2.1</v>
      </c>
    </row>
    <row r="156" spans="1:22" x14ac:dyDescent="0.3">
      <c r="A156" s="22" t="s">
        <v>29</v>
      </c>
      <c r="B156" s="22" t="s">
        <v>30</v>
      </c>
      <c r="C156" s="22" t="s">
        <v>31</v>
      </c>
      <c r="D156" s="22" t="s">
        <v>32</v>
      </c>
      <c r="E156" s="22" t="s">
        <v>112</v>
      </c>
      <c r="F156" s="22" t="s">
        <v>113</v>
      </c>
      <c r="G156" s="22" t="s">
        <v>89</v>
      </c>
      <c r="H156" s="22" t="s">
        <v>36</v>
      </c>
      <c r="I156" s="22" t="s">
        <v>37</v>
      </c>
      <c r="J156" s="22" t="s">
        <v>41</v>
      </c>
      <c r="K156" s="22" t="s">
        <v>42</v>
      </c>
      <c r="L156" s="23">
        <v>6222.4649097152578</v>
      </c>
      <c r="M156" s="23">
        <v>6222.4649097152578</v>
      </c>
      <c r="N156" s="23">
        <v>3620.6592264136152</v>
      </c>
      <c r="O156" s="23">
        <f>L156-N156</f>
        <v>2601.8056833016426</v>
      </c>
      <c r="P156" s="23">
        <v>0</v>
      </c>
      <c r="Q156" s="23">
        <f t="shared" si="16"/>
        <v>0</v>
      </c>
      <c r="R156" s="23">
        <v>0</v>
      </c>
      <c r="S156" s="23">
        <f>Q156+R157</f>
        <v>0</v>
      </c>
      <c r="T156" s="23">
        <f>O156</f>
        <v>2601.8056833016426</v>
      </c>
      <c r="U156" s="23"/>
      <c r="V156" s="35" t="str" cm="1">
        <f t="array" ref="V156">_xlfn.IFS(H156="Majandamiskulud","2.1",H156="Tööjõukulud","2.2",H156="Muud kulud","2.4",H156="Muud tegevuskulud","2.4",H156="Sotsiaaltoetused","2.3",H156="Muud antud toetused ja ülekanded","2.3",H156="Materiaalsete ja immateriaalsete vara soetamine/renoveerimine","4")</f>
        <v>2.1</v>
      </c>
    </row>
    <row r="157" spans="1:22" x14ac:dyDescent="0.3">
      <c r="A157" s="22" t="s">
        <v>29</v>
      </c>
      <c r="B157" s="22" t="s">
        <v>30</v>
      </c>
      <c r="C157" s="22" t="s">
        <v>31</v>
      </c>
      <c r="D157" s="22" t="s">
        <v>32</v>
      </c>
      <c r="E157" s="22" t="s">
        <v>112</v>
      </c>
      <c r="F157" s="22" t="s">
        <v>113</v>
      </c>
      <c r="G157" s="22" t="s">
        <v>89</v>
      </c>
      <c r="H157" s="22" t="s">
        <v>36</v>
      </c>
      <c r="I157" s="22" t="s">
        <v>37</v>
      </c>
      <c r="J157" s="22" t="s">
        <v>83</v>
      </c>
      <c r="K157" s="22" t="s">
        <v>84</v>
      </c>
      <c r="L157" s="23">
        <v>0.98280167464234214</v>
      </c>
      <c r="M157" s="23">
        <v>0</v>
      </c>
      <c r="N157" s="23">
        <v>0.98280167464234247</v>
      </c>
      <c r="O157" s="23">
        <f t="shared" si="15"/>
        <v>0</v>
      </c>
      <c r="P157" s="23">
        <f t="shared" si="16"/>
        <v>0</v>
      </c>
      <c r="Q157" s="23">
        <f t="shared" si="16"/>
        <v>0</v>
      </c>
      <c r="R157" s="23">
        <v>0</v>
      </c>
      <c r="S157" s="23">
        <f>Q157+R158</f>
        <v>0</v>
      </c>
      <c r="T157" s="23">
        <f>O157</f>
        <v>0</v>
      </c>
      <c r="U157" s="23"/>
      <c r="V157" s="35" t="str" cm="1">
        <f t="array" ref="V157">_xlfn.IFS(H157="Majandamiskulud","2.1",H157="Tööjõukulud","2.2",H157="Muud kulud","2.4",H157="Muud tegevuskulud","2.4",H157="Sotsiaaltoetused","2.3",H157="Muud antud toetused ja ülekanded","2.3",H157="Materiaalsete ja immateriaalsete vara soetamine/renoveerimine","4")</f>
        <v>2.1</v>
      </c>
    </row>
    <row r="158" spans="1:22" x14ac:dyDescent="0.3">
      <c r="A158" s="22" t="s">
        <v>29</v>
      </c>
      <c r="B158" s="22" t="s">
        <v>30</v>
      </c>
      <c r="C158" s="22" t="s">
        <v>31</v>
      </c>
      <c r="D158" s="22" t="s">
        <v>32</v>
      </c>
      <c r="E158" s="22" t="s">
        <v>112</v>
      </c>
      <c r="F158" s="22" t="s">
        <v>113</v>
      </c>
      <c r="G158" s="22" t="s">
        <v>89</v>
      </c>
      <c r="H158" s="22" t="s">
        <v>36</v>
      </c>
      <c r="I158" s="22" t="s">
        <v>37</v>
      </c>
      <c r="J158" s="22" t="s">
        <v>43</v>
      </c>
      <c r="K158" s="22" t="s">
        <v>44</v>
      </c>
      <c r="L158" s="23">
        <v>20.604420000050649</v>
      </c>
      <c r="M158" s="23">
        <v>20.604420000050649</v>
      </c>
      <c r="N158" s="23">
        <v>20.604420000050659</v>
      </c>
      <c r="O158" s="23">
        <f t="shared" si="15"/>
        <v>0</v>
      </c>
      <c r="P158" s="23">
        <v>0</v>
      </c>
      <c r="Q158" s="23">
        <f t="shared" si="16"/>
        <v>0</v>
      </c>
      <c r="R158" s="23">
        <v>0</v>
      </c>
      <c r="S158" s="23">
        <f t="shared" si="17"/>
        <v>0</v>
      </c>
      <c r="T158" s="23">
        <f>O158</f>
        <v>0</v>
      </c>
      <c r="U158" s="23"/>
      <c r="V158" s="35" t="str" cm="1">
        <f t="array" ref="V158">_xlfn.IFS(H158="Majandamiskulud","2.1",H158="Tööjõukulud","2.2",H158="Muud kulud","2.4",H158="Muud tegevuskulud","2.4",H158="Sotsiaaltoetused","2.3",H158="Muud antud toetused ja ülekanded","2.3",H158="Materiaalsete ja immateriaalsete vara soetamine/renoveerimine","4")</f>
        <v>2.1</v>
      </c>
    </row>
    <row r="159" spans="1:22" x14ac:dyDescent="0.3">
      <c r="A159" s="22" t="s">
        <v>29</v>
      </c>
      <c r="B159" s="22" t="s">
        <v>30</v>
      </c>
      <c r="C159" s="22" t="s">
        <v>31</v>
      </c>
      <c r="D159" s="22" t="s">
        <v>32</v>
      </c>
      <c r="E159" s="22" t="s">
        <v>112</v>
      </c>
      <c r="F159" s="22" t="s">
        <v>113</v>
      </c>
      <c r="G159" s="22" t="s">
        <v>89</v>
      </c>
      <c r="H159" s="22" t="s">
        <v>63</v>
      </c>
      <c r="I159" s="22" t="s">
        <v>37</v>
      </c>
      <c r="J159" s="22" t="s">
        <v>64</v>
      </c>
      <c r="K159" s="22" t="s">
        <v>65</v>
      </c>
      <c r="L159" s="23">
        <v>0.1134185606072545</v>
      </c>
      <c r="M159" s="23">
        <v>0</v>
      </c>
      <c r="N159" s="23">
        <v>0.11317978469018911</v>
      </c>
      <c r="O159" s="23">
        <f t="shared" si="15"/>
        <v>2.3877591706539247E-4</v>
      </c>
      <c r="P159" s="23">
        <f t="shared" si="16"/>
        <v>2.3877591706539247E-4</v>
      </c>
      <c r="Q159" s="23">
        <v>0</v>
      </c>
      <c r="R159" s="23">
        <v>0</v>
      </c>
      <c r="S159" s="23">
        <f t="shared" si="17"/>
        <v>0</v>
      </c>
      <c r="T159" s="23">
        <v>0</v>
      </c>
      <c r="U159" s="23"/>
      <c r="V159" s="35" t="str" cm="1">
        <f t="array" ref="V159">_xlfn.IFS(H159="Majandamiskulud","2.1",H159="Tööjõukulud","2.2",H159="Muud kulud","2.4",H159="Muud tegevuskulud","2.4",H159="Sotsiaaltoetused","2.3",H159="Muud antud toetused ja ülekanded","2.3",H159="Materiaalsete ja immateriaalsete vara soetamine/renoveerimine","4")</f>
        <v>2.3</v>
      </c>
    </row>
    <row r="160" spans="1:22" x14ac:dyDescent="0.3">
      <c r="A160" s="22" t="s">
        <v>29</v>
      </c>
      <c r="B160" s="22" t="s">
        <v>30</v>
      </c>
      <c r="C160" s="22" t="s">
        <v>31</v>
      </c>
      <c r="D160" s="22" t="s">
        <v>32</v>
      </c>
      <c r="E160" s="22" t="s">
        <v>112</v>
      </c>
      <c r="F160" s="22" t="s">
        <v>113</v>
      </c>
      <c r="G160" s="22" t="s">
        <v>89</v>
      </c>
      <c r="H160" s="22" t="s">
        <v>45</v>
      </c>
      <c r="I160" s="22" t="s">
        <v>37</v>
      </c>
      <c r="J160" s="22" t="s">
        <v>38</v>
      </c>
      <c r="K160" s="22" t="s">
        <v>38</v>
      </c>
      <c r="L160" s="23">
        <v>20.349980373475915</v>
      </c>
      <c r="M160" s="23">
        <v>-5.0736834538282292</v>
      </c>
      <c r="N160" s="23">
        <v>20.463814592253101</v>
      </c>
      <c r="O160" s="23">
        <f t="shared" si="15"/>
        <v>-0.11383421877718547</v>
      </c>
      <c r="P160" s="23">
        <f t="shared" si="16"/>
        <v>-0.11383421877718547</v>
      </c>
      <c r="Q160" s="23">
        <v>0</v>
      </c>
      <c r="R160" s="23">
        <v>0</v>
      </c>
      <c r="S160" s="23">
        <f t="shared" si="17"/>
        <v>0</v>
      </c>
      <c r="T160" s="23">
        <v>0</v>
      </c>
      <c r="U160" s="23"/>
      <c r="V160" s="35" t="str" cm="1">
        <f t="array" ref="V160">_xlfn.IFS(H160="Majandamiskulud","2.1",H160="Tööjõukulud","2.2",H160="Muud kulud","2.4",H160="Muud tegevuskulud","2.4",H160="Sotsiaaltoetused","2.3",H160="Muud antud toetused ja ülekanded","2.3",H160="Materiaalsete ja immateriaalsete vara soetamine/renoveerimine","4")</f>
        <v>2.4</v>
      </c>
    </row>
    <row r="161" spans="1:22" x14ac:dyDescent="0.3">
      <c r="A161" s="22" t="s">
        <v>29</v>
      </c>
      <c r="B161" s="22" t="s">
        <v>30</v>
      </c>
      <c r="C161" s="22" t="s">
        <v>31</v>
      </c>
      <c r="D161" s="22" t="s">
        <v>32</v>
      </c>
      <c r="E161" s="22" t="s">
        <v>112</v>
      </c>
      <c r="F161" s="22" t="s">
        <v>113</v>
      </c>
      <c r="G161" s="22" t="s">
        <v>89</v>
      </c>
      <c r="H161" s="22" t="s">
        <v>46</v>
      </c>
      <c r="I161" s="22" t="s">
        <v>37</v>
      </c>
      <c r="J161" s="22" t="s">
        <v>38</v>
      </c>
      <c r="K161" s="22" t="s">
        <v>38</v>
      </c>
      <c r="L161" s="23">
        <v>63905.050875956054</v>
      </c>
      <c r="M161" s="23">
        <v>-4209.8129353275854</v>
      </c>
      <c r="N161" s="23">
        <v>63432.034139947311</v>
      </c>
      <c r="O161" s="23">
        <f t="shared" si="15"/>
        <v>473.01673600874346</v>
      </c>
      <c r="P161" s="23">
        <f t="shared" si="16"/>
        <v>473.01673600874346</v>
      </c>
      <c r="Q161" s="23">
        <v>0</v>
      </c>
      <c r="R161" s="23">
        <v>0</v>
      </c>
      <c r="S161" s="23">
        <f t="shared" si="17"/>
        <v>0</v>
      </c>
      <c r="T161" s="23">
        <v>0</v>
      </c>
      <c r="U161" s="23"/>
      <c r="V161" s="35" t="str" cm="1">
        <f t="array" ref="V161">_xlfn.IFS(H161="Majandamiskulud","2.1",H161="Tööjõukulud","2.2",H161="Muud kulud","2.4",H161="Muud tegevuskulud","2.4",H161="Sotsiaaltoetused","2.3",H161="Muud antud toetused ja ülekanded","2.3",H161="Materiaalsete ja immateriaalsete vara soetamine/renoveerimine","4")</f>
        <v>2.2</v>
      </c>
    </row>
    <row r="162" spans="1:22" x14ac:dyDescent="0.3">
      <c r="A162" s="22" t="s">
        <v>29</v>
      </c>
      <c r="B162" s="22" t="s">
        <v>30</v>
      </c>
      <c r="C162" s="22" t="s">
        <v>31</v>
      </c>
      <c r="D162" s="22" t="s">
        <v>32</v>
      </c>
      <c r="E162" s="22" t="s">
        <v>112</v>
      </c>
      <c r="F162" s="22" t="s">
        <v>113</v>
      </c>
      <c r="G162" s="22" t="s">
        <v>89</v>
      </c>
      <c r="H162" s="22" t="s">
        <v>46</v>
      </c>
      <c r="I162" s="22" t="s">
        <v>37</v>
      </c>
      <c r="J162" s="22" t="s">
        <v>59</v>
      </c>
      <c r="K162" s="22" t="s">
        <v>60</v>
      </c>
      <c r="L162" s="23">
        <v>0</v>
      </c>
      <c r="M162" s="23">
        <v>0</v>
      </c>
      <c r="N162" s="23">
        <v>36.55554984509547</v>
      </c>
      <c r="O162" s="23">
        <f t="shared" si="15"/>
        <v>-36.55554984509547</v>
      </c>
      <c r="P162" s="23">
        <f t="shared" si="16"/>
        <v>-36.55554984509547</v>
      </c>
      <c r="Q162" s="23">
        <v>0</v>
      </c>
      <c r="R162" s="23">
        <v>0</v>
      </c>
      <c r="S162" s="23">
        <f t="shared" si="17"/>
        <v>0</v>
      </c>
      <c r="T162" s="23">
        <v>0</v>
      </c>
      <c r="U162" s="23"/>
      <c r="V162" s="35" t="str" cm="1">
        <f t="array" ref="V162">_xlfn.IFS(H162="Majandamiskulud","2.1",H162="Tööjõukulud","2.2",H162="Muud kulud","2.4",H162="Muud tegevuskulud","2.4",H162="Sotsiaaltoetused","2.3",H162="Muud antud toetused ja ülekanded","2.3",H162="Materiaalsete ja immateriaalsete vara soetamine/renoveerimine","4")</f>
        <v>2.2</v>
      </c>
    </row>
    <row r="163" spans="1:22" x14ac:dyDescent="0.3">
      <c r="A163" s="22" t="s">
        <v>29</v>
      </c>
      <c r="B163" s="22" t="s">
        <v>30</v>
      </c>
      <c r="C163" s="22" t="s">
        <v>31</v>
      </c>
      <c r="D163" s="22" t="s">
        <v>32</v>
      </c>
      <c r="E163" s="22" t="s">
        <v>112</v>
      </c>
      <c r="F163" s="22" t="s">
        <v>113</v>
      </c>
      <c r="G163" s="22" t="s">
        <v>89</v>
      </c>
      <c r="H163" s="22" t="s">
        <v>46</v>
      </c>
      <c r="I163" s="22" t="s">
        <v>37</v>
      </c>
      <c r="J163" s="22" t="s">
        <v>61</v>
      </c>
      <c r="K163" s="22" t="s">
        <v>62</v>
      </c>
      <c r="L163" s="23">
        <v>0</v>
      </c>
      <c r="M163" s="23">
        <v>0</v>
      </c>
      <c r="N163" s="23">
        <v>186.90335620139103</v>
      </c>
      <c r="O163" s="23">
        <f t="shared" si="15"/>
        <v>-186.90335620139103</v>
      </c>
      <c r="P163" s="23">
        <f t="shared" si="16"/>
        <v>-186.90335620139103</v>
      </c>
      <c r="Q163" s="23">
        <v>0</v>
      </c>
      <c r="R163" s="23">
        <v>0</v>
      </c>
      <c r="S163" s="23">
        <f t="shared" si="17"/>
        <v>0</v>
      </c>
      <c r="T163" s="23">
        <v>0</v>
      </c>
      <c r="U163" s="23"/>
      <c r="V163" s="35" t="str" cm="1">
        <f t="array" ref="V163">_xlfn.IFS(H163="Majandamiskulud","2.1",H163="Tööjõukulud","2.2",H163="Muud kulud","2.4",H163="Muud tegevuskulud","2.4",H163="Sotsiaaltoetused","2.3",H163="Muud antud toetused ja ülekanded","2.3",H163="Materiaalsete ja immateriaalsete vara soetamine/renoveerimine","4")</f>
        <v>2.2</v>
      </c>
    </row>
    <row r="164" spans="1:22" x14ac:dyDescent="0.3">
      <c r="A164" s="22" t="s">
        <v>29</v>
      </c>
      <c r="B164" s="22" t="s">
        <v>30</v>
      </c>
      <c r="C164" s="22" t="s">
        <v>31</v>
      </c>
      <c r="D164" s="22" t="s">
        <v>32</v>
      </c>
      <c r="E164" s="22" t="s">
        <v>112</v>
      </c>
      <c r="F164" s="22" t="s">
        <v>113</v>
      </c>
      <c r="G164" s="22" t="s">
        <v>89</v>
      </c>
      <c r="H164" s="22" t="s">
        <v>46</v>
      </c>
      <c r="I164" s="22" t="s">
        <v>37</v>
      </c>
      <c r="J164" s="22" t="s">
        <v>41</v>
      </c>
      <c r="K164" s="22" t="s">
        <v>42</v>
      </c>
      <c r="L164" s="23">
        <v>7579.5480503385261</v>
      </c>
      <c r="M164" s="23">
        <v>7579.5480503385261</v>
      </c>
      <c r="N164" s="23">
        <v>6006.4719457559913</v>
      </c>
      <c r="O164" s="23">
        <f>L164-N164</f>
        <v>1573.0761045825348</v>
      </c>
      <c r="P164" s="23">
        <v>0</v>
      </c>
      <c r="Q164" s="23">
        <f t="shared" si="16"/>
        <v>0</v>
      </c>
      <c r="R164" s="23">
        <v>0</v>
      </c>
      <c r="S164" s="23">
        <f t="shared" si="17"/>
        <v>0</v>
      </c>
      <c r="T164" s="23">
        <f>O164</f>
        <v>1573.0761045825348</v>
      </c>
      <c r="U164" s="23"/>
      <c r="V164" s="35" t="str" cm="1">
        <f t="array" ref="V164">_xlfn.IFS(H164="Majandamiskulud","2.1",H164="Tööjõukulud","2.2",H164="Muud kulud","2.4",H164="Muud tegevuskulud","2.4",H164="Sotsiaaltoetused","2.3",H164="Muud antud toetused ja ülekanded","2.3",H164="Materiaalsete ja immateriaalsete vara soetamine/renoveerimine","4")</f>
        <v>2.2</v>
      </c>
    </row>
    <row r="165" spans="1:22" x14ac:dyDescent="0.3">
      <c r="A165" s="22" t="s">
        <v>29</v>
      </c>
      <c r="B165" s="22" t="s">
        <v>30</v>
      </c>
      <c r="C165" s="22" t="s">
        <v>31</v>
      </c>
      <c r="D165" s="22" t="s">
        <v>32</v>
      </c>
      <c r="E165" s="22" t="s">
        <v>33</v>
      </c>
      <c r="F165" s="22" t="s">
        <v>34</v>
      </c>
      <c r="G165" s="22" t="s">
        <v>89</v>
      </c>
      <c r="H165" s="22" t="s">
        <v>36</v>
      </c>
      <c r="I165" s="22" t="s">
        <v>37</v>
      </c>
      <c r="J165" s="22" t="s">
        <v>38</v>
      </c>
      <c r="K165" s="22" t="s">
        <v>38</v>
      </c>
      <c r="L165" s="23">
        <v>877941.65415738511</v>
      </c>
      <c r="M165" s="23">
        <v>29403.665390363196</v>
      </c>
      <c r="N165" s="23">
        <v>841326.1299028045</v>
      </c>
      <c r="O165" s="23">
        <f t="shared" si="15"/>
        <v>36615.52425458061</v>
      </c>
      <c r="P165" s="23">
        <f t="shared" si="16"/>
        <v>36615.52425458061</v>
      </c>
      <c r="Q165" s="23">
        <v>0</v>
      </c>
      <c r="R165" s="23">
        <v>0</v>
      </c>
      <c r="S165" s="23">
        <f t="shared" si="17"/>
        <v>0</v>
      </c>
      <c r="T165" s="23">
        <v>0</v>
      </c>
      <c r="U165" s="23"/>
      <c r="V165" s="35" t="str" cm="1">
        <f t="array" ref="V165">_xlfn.IFS(H165="Majandamiskulud","2.1",H165="Tööjõukulud","2.2",H165="Muud kulud","2.4",H165="Muud tegevuskulud","2.4",H165="Sotsiaaltoetused","2.3",H165="Muud antud toetused ja ülekanded","2.3",H165="Materiaalsete ja immateriaalsete vara soetamine/renoveerimine","4")</f>
        <v>2.1</v>
      </c>
    </row>
    <row r="166" spans="1:22" x14ac:dyDescent="0.3">
      <c r="A166" s="22" t="s">
        <v>29</v>
      </c>
      <c r="B166" s="22" t="s">
        <v>30</v>
      </c>
      <c r="C166" s="22" t="s">
        <v>31</v>
      </c>
      <c r="D166" s="22" t="s">
        <v>32</v>
      </c>
      <c r="E166" s="22" t="s">
        <v>33</v>
      </c>
      <c r="F166" s="22" t="s">
        <v>34</v>
      </c>
      <c r="G166" s="22" t="s">
        <v>89</v>
      </c>
      <c r="H166" s="22" t="s">
        <v>36</v>
      </c>
      <c r="I166" s="22" t="s">
        <v>37</v>
      </c>
      <c r="J166" s="22" t="s">
        <v>39</v>
      </c>
      <c r="K166" s="22" t="s">
        <v>40</v>
      </c>
      <c r="L166" s="23">
        <v>34177.993396456237</v>
      </c>
      <c r="M166" s="23">
        <v>0</v>
      </c>
      <c r="N166" s="23">
        <v>33500.319751110808</v>
      </c>
      <c r="O166" s="23">
        <f t="shared" si="15"/>
        <v>677.67364534542867</v>
      </c>
      <c r="P166" s="23">
        <v>0</v>
      </c>
      <c r="Q166" s="23">
        <f t="shared" si="16"/>
        <v>0</v>
      </c>
      <c r="R166" s="23">
        <v>0</v>
      </c>
      <c r="S166" s="23">
        <f t="shared" si="17"/>
        <v>0</v>
      </c>
      <c r="T166" s="23">
        <f>O166</f>
        <v>677.67364534542867</v>
      </c>
      <c r="U166" s="23"/>
      <c r="V166" s="35" t="str" cm="1">
        <f t="array" ref="V166">_xlfn.IFS(H166="Majandamiskulud","2.1",H166="Tööjõukulud","2.2",H166="Muud kulud","2.4",H166="Muud tegevuskulud","2.4",H166="Sotsiaaltoetused","2.3",H166="Muud antud toetused ja ülekanded","2.3",H166="Materiaalsete ja immateriaalsete vara soetamine/renoveerimine","4")</f>
        <v>2.1</v>
      </c>
    </row>
    <row r="167" spans="1:22" x14ac:dyDescent="0.3">
      <c r="A167" s="22" t="s">
        <v>29</v>
      </c>
      <c r="B167" s="22" t="s">
        <v>30</v>
      </c>
      <c r="C167" s="22" t="s">
        <v>31</v>
      </c>
      <c r="D167" s="22" t="s">
        <v>32</v>
      </c>
      <c r="E167" s="22" t="s">
        <v>33</v>
      </c>
      <c r="F167" s="22" t="s">
        <v>34</v>
      </c>
      <c r="G167" s="22" t="s">
        <v>89</v>
      </c>
      <c r="H167" s="22" t="s">
        <v>36</v>
      </c>
      <c r="I167" s="22" t="s">
        <v>37</v>
      </c>
      <c r="J167" s="22" t="s">
        <v>53</v>
      </c>
      <c r="K167" s="22" t="s">
        <v>54</v>
      </c>
      <c r="L167" s="23">
        <v>7844.4287136526136</v>
      </c>
      <c r="M167" s="23">
        <v>0</v>
      </c>
      <c r="N167" s="23">
        <v>7081.3976587530979</v>
      </c>
      <c r="O167" s="23">
        <f t="shared" si="15"/>
        <v>763.03105489951577</v>
      </c>
      <c r="P167" s="23">
        <v>0</v>
      </c>
      <c r="Q167" s="23">
        <f t="shared" si="16"/>
        <v>0</v>
      </c>
      <c r="R167" s="23">
        <v>0</v>
      </c>
      <c r="S167" s="23">
        <f t="shared" si="17"/>
        <v>0</v>
      </c>
      <c r="T167" s="23">
        <f>O167</f>
        <v>763.03105489951577</v>
      </c>
      <c r="U167" s="23"/>
      <c r="V167" s="35" t="str" cm="1">
        <f t="array" ref="V167">_xlfn.IFS(H167="Majandamiskulud","2.1",H167="Tööjõukulud","2.2",H167="Muud kulud","2.4",H167="Muud tegevuskulud","2.4",H167="Sotsiaaltoetused","2.3",H167="Muud antud toetused ja ülekanded","2.3",H167="Materiaalsete ja immateriaalsete vara soetamine/renoveerimine","4")</f>
        <v>2.1</v>
      </c>
    </row>
    <row r="168" spans="1:22" x14ac:dyDescent="0.3">
      <c r="A168" s="22" t="s">
        <v>29</v>
      </c>
      <c r="B168" s="22" t="s">
        <v>30</v>
      </c>
      <c r="C168" s="22" t="s">
        <v>31</v>
      </c>
      <c r="D168" s="22" t="s">
        <v>32</v>
      </c>
      <c r="E168" s="22" t="s">
        <v>33</v>
      </c>
      <c r="F168" s="22" t="s">
        <v>34</v>
      </c>
      <c r="G168" s="22" t="s">
        <v>89</v>
      </c>
      <c r="H168" s="22" t="s">
        <v>36</v>
      </c>
      <c r="I168" s="22" t="s">
        <v>37</v>
      </c>
      <c r="J168" s="22" t="s">
        <v>59</v>
      </c>
      <c r="K168" s="22" t="s">
        <v>60</v>
      </c>
      <c r="L168" s="23">
        <v>2363.7225733341825</v>
      </c>
      <c r="M168" s="23">
        <v>0</v>
      </c>
      <c r="N168" s="23">
        <v>7375.560564420206</v>
      </c>
      <c r="O168" s="23">
        <f t="shared" si="15"/>
        <v>-5011.837991086024</v>
      </c>
      <c r="P168" s="23">
        <f t="shared" si="16"/>
        <v>-5011.837991086024</v>
      </c>
      <c r="Q168" s="23">
        <v>0</v>
      </c>
      <c r="R168" s="23">
        <v>0</v>
      </c>
      <c r="S168" s="23">
        <f t="shared" si="17"/>
        <v>0</v>
      </c>
      <c r="T168" s="23">
        <v>0</v>
      </c>
      <c r="U168" s="23"/>
      <c r="V168" s="35" t="str" cm="1">
        <f t="array" ref="V168">_xlfn.IFS(H168="Majandamiskulud","2.1",H168="Tööjõukulud","2.2",H168="Muud kulud","2.4",H168="Muud tegevuskulud","2.4",H168="Sotsiaaltoetused","2.3",H168="Muud antud toetused ja ülekanded","2.3",H168="Materiaalsete ja immateriaalsete vara soetamine/renoveerimine","4")</f>
        <v>2.1</v>
      </c>
    </row>
    <row r="169" spans="1:22" x14ac:dyDescent="0.3">
      <c r="A169" s="22" t="s">
        <v>29</v>
      </c>
      <c r="B169" s="22" t="s">
        <v>30</v>
      </c>
      <c r="C169" s="22" t="s">
        <v>31</v>
      </c>
      <c r="D169" s="22" t="s">
        <v>32</v>
      </c>
      <c r="E169" s="22" t="s">
        <v>33</v>
      </c>
      <c r="F169" s="22" t="s">
        <v>34</v>
      </c>
      <c r="G169" s="22" t="s">
        <v>89</v>
      </c>
      <c r="H169" s="22" t="s">
        <v>36</v>
      </c>
      <c r="I169" s="22" t="s">
        <v>37</v>
      </c>
      <c r="J169" s="22" t="s">
        <v>100</v>
      </c>
      <c r="K169" s="22" t="s">
        <v>101</v>
      </c>
      <c r="L169" s="23">
        <v>176.17808000084707</v>
      </c>
      <c r="M169" s="23">
        <v>0</v>
      </c>
      <c r="N169" s="23">
        <v>176.17808000084707</v>
      </c>
      <c r="O169" s="23">
        <f t="shared" si="15"/>
        <v>0</v>
      </c>
      <c r="P169" s="23">
        <v>0</v>
      </c>
      <c r="Q169" s="23">
        <f t="shared" si="16"/>
        <v>0</v>
      </c>
      <c r="R169" s="23">
        <v>0</v>
      </c>
      <c r="S169" s="23">
        <f t="shared" si="17"/>
        <v>0</v>
      </c>
      <c r="T169" s="23">
        <f>O169</f>
        <v>0</v>
      </c>
      <c r="U169" s="23"/>
      <c r="V169" s="35" t="str" cm="1">
        <f t="array" ref="V169">_xlfn.IFS(H169="Majandamiskulud","2.1",H169="Tööjõukulud","2.2",H169="Muud kulud","2.4",H169="Muud tegevuskulud","2.4",H169="Sotsiaaltoetused","2.3",H169="Muud antud toetused ja ülekanded","2.3",H169="Materiaalsete ja immateriaalsete vara soetamine/renoveerimine","4")</f>
        <v>2.1</v>
      </c>
    </row>
    <row r="170" spans="1:22" x14ac:dyDescent="0.3">
      <c r="A170" s="22" t="s">
        <v>29</v>
      </c>
      <c r="B170" s="22" t="s">
        <v>30</v>
      </c>
      <c r="C170" s="22" t="s">
        <v>31</v>
      </c>
      <c r="D170" s="22" t="s">
        <v>32</v>
      </c>
      <c r="E170" s="22" t="s">
        <v>33</v>
      </c>
      <c r="F170" s="22" t="s">
        <v>34</v>
      </c>
      <c r="G170" s="22" t="s">
        <v>89</v>
      </c>
      <c r="H170" s="22" t="s">
        <v>36</v>
      </c>
      <c r="I170" s="22" t="s">
        <v>37</v>
      </c>
      <c r="J170" s="22" t="s">
        <v>41</v>
      </c>
      <c r="K170" s="22" t="s">
        <v>42</v>
      </c>
      <c r="L170" s="23">
        <v>3089.6312859359496</v>
      </c>
      <c r="M170" s="23">
        <v>3089.6312859359496</v>
      </c>
      <c r="N170" s="23">
        <v>1797.7597061637139</v>
      </c>
      <c r="O170" s="23">
        <f>L170-N170</f>
        <v>1291.8715797722357</v>
      </c>
      <c r="P170" s="23">
        <v>0</v>
      </c>
      <c r="Q170" s="23">
        <f t="shared" si="16"/>
        <v>0</v>
      </c>
      <c r="R170" s="23">
        <v>0</v>
      </c>
      <c r="S170" s="23">
        <f t="shared" si="17"/>
        <v>0</v>
      </c>
      <c r="T170" s="23">
        <f>O170</f>
        <v>1291.8715797722357</v>
      </c>
      <c r="U170" s="23"/>
      <c r="V170" s="35" t="str" cm="1">
        <f t="array" ref="V170">_xlfn.IFS(H170="Majandamiskulud","2.1",H170="Tööjõukulud","2.2",H170="Muud kulud","2.4",H170="Muud tegevuskulud","2.4",H170="Sotsiaaltoetused","2.3",H170="Muud antud toetused ja ülekanded","2.3",H170="Materiaalsete ja immateriaalsete vara soetamine/renoveerimine","4")</f>
        <v>2.1</v>
      </c>
    </row>
    <row r="171" spans="1:22" x14ac:dyDescent="0.3">
      <c r="A171" s="22" t="s">
        <v>29</v>
      </c>
      <c r="B171" s="22" t="s">
        <v>30</v>
      </c>
      <c r="C171" s="22" t="s">
        <v>31</v>
      </c>
      <c r="D171" s="22" t="s">
        <v>32</v>
      </c>
      <c r="E171" s="22" t="s">
        <v>33</v>
      </c>
      <c r="F171" s="22" t="s">
        <v>34</v>
      </c>
      <c r="G171" s="22" t="s">
        <v>89</v>
      </c>
      <c r="H171" s="22" t="s">
        <v>36</v>
      </c>
      <c r="I171" s="22" t="s">
        <v>37</v>
      </c>
      <c r="J171" s="22" t="s">
        <v>83</v>
      </c>
      <c r="K171" s="22" t="s">
        <v>84</v>
      </c>
      <c r="L171" s="23">
        <v>1.1232019138769631</v>
      </c>
      <c r="M171" s="23">
        <v>0</v>
      </c>
      <c r="N171" s="23">
        <v>1.1232019138769631</v>
      </c>
      <c r="O171" s="23">
        <f t="shared" si="15"/>
        <v>0</v>
      </c>
      <c r="P171" s="23">
        <f t="shared" si="16"/>
        <v>0</v>
      </c>
      <c r="Q171" s="23">
        <f t="shared" si="16"/>
        <v>0</v>
      </c>
      <c r="R171" s="23">
        <v>0</v>
      </c>
      <c r="S171" s="23">
        <f t="shared" si="17"/>
        <v>0</v>
      </c>
      <c r="T171" s="23">
        <f>O171</f>
        <v>0</v>
      </c>
      <c r="U171" s="23"/>
      <c r="V171" s="35" t="str" cm="1">
        <f t="array" ref="V171">_xlfn.IFS(H171="Majandamiskulud","2.1",H171="Tööjõukulud","2.2",H171="Muud kulud","2.4",H171="Muud tegevuskulud","2.4",H171="Sotsiaaltoetused","2.3",H171="Muud antud toetused ja ülekanded","2.3",H171="Materiaalsete ja immateriaalsete vara soetamine/renoveerimine","4")</f>
        <v>2.1</v>
      </c>
    </row>
    <row r="172" spans="1:22" x14ac:dyDescent="0.3">
      <c r="A172" s="22" t="s">
        <v>29</v>
      </c>
      <c r="B172" s="22" t="s">
        <v>30</v>
      </c>
      <c r="C172" s="22" t="s">
        <v>31</v>
      </c>
      <c r="D172" s="22" t="s">
        <v>32</v>
      </c>
      <c r="E172" s="22" t="s">
        <v>33</v>
      </c>
      <c r="F172" s="22" t="s">
        <v>34</v>
      </c>
      <c r="G172" s="22" t="s">
        <v>89</v>
      </c>
      <c r="H172" s="22" t="s">
        <v>36</v>
      </c>
      <c r="I172" s="22" t="s">
        <v>37</v>
      </c>
      <c r="J172" s="22" t="s">
        <v>43</v>
      </c>
      <c r="K172" s="22" t="s">
        <v>44</v>
      </c>
      <c r="L172" s="23">
        <v>344.56366800084709</v>
      </c>
      <c r="M172" s="23">
        <v>344.56366800084709</v>
      </c>
      <c r="N172" s="23">
        <v>344.56366800084709</v>
      </c>
      <c r="O172" s="23">
        <f t="shared" si="15"/>
        <v>0</v>
      </c>
      <c r="P172" s="23">
        <v>0</v>
      </c>
      <c r="Q172" s="23">
        <f t="shared" si="16"/>
        <v>0</v>
      </c>
      <c r="R172" s="23">
        <v>0</v>
      </c>
      <c r="S172" s="23">
        <f t="shared" si="17"/>
        <v>0</v>
      </c>
      <c r="T172" s="23">
        <f>O172</f>
        <v>0</v>
      </c>
      <c r="U172" s="23"/>
      <c r="V172" s="35" t="str" cm="1">
        <f t="array" ref="V172">_xlfn.IFS(H172="Majandamiskulud","2.1",H172="Tööjõukulud","2.2",H172="Muud kulud","2.4",H172="Muud tegevuskulud","2.4",H172="Sotsiaaltoetused","2.3",H172="Muud antud toetused ja ülekanded","2.3",H172="Materiaalsete ja immateriaalsete vara soetamine/renoveerimine","4")</f>
        <v>2.1</v>
      </c>
    </row>
    <row r="173" spans="1:22" x14ac:dyDescent="0.3">
      <c r="A173" s="22" t="s">
        <v>29</v>
      </c>
      <c r="B173" s="22" t="s">
        <v>30</v>
      </c>
      <c r="C173" s="22" t="s">
        <v>31</v>
      </c>
      <c r="D173" s="22" t="s">
        <v>32</v>
      </c>
      <c r="E173" s="22" t="s">
        <v>33</v>
      </c>
      <c r="F173" s="22" t="s">
        <v>34</v>
      </c>
      <c r="G173" s="22" t="s">
        <v>89</v>
      </c>
      <c r="H173" s="22" t="s">
        <v>63</v>
      </c>
      <c r="I173" s="22" t="s">
        <v>37</v>
      </c>
      <c r="J173" s="22" t="s">
        <v>64</v>
      </c>
      <c r="K173" s="22" t="s">
        <v>65</v>
      </c>
      <c r="L173" s="23">
        <v>0.12962121212257649</v>
      </c>
      <c r="M173" s="23">
        <v>0</v>
      </c>
      <c r="N173" s="23">
        <v>0.12934832536021609</v>
      </c>
      <c r="O173" s="23">
        <f t="shared" si="15"/>
        <v>2.7288676236039699E-4</v>
      </c>
      <c r="P173" s="23">
        <f t="shared" si="16"/>
        <v>2.7288676236039699E-4</v>
      </c>
      <c r="Q173" s="23">
        <v>0</v>
      </c>
      <c r="R173" s="23">
        <v>0</v>
      </c>
      <c r="S173" s="23">
        <f t="shared" si="17"/>
        <v>0</v>
      </c>
      <c r="T173" s="23">
        <v>0</v>
      </c>
      <c r="U173" s="23"/>
      <c r="V173" s="35" t="str" cm="1">
        <f t="array" ref="V173">_xlfn.IFS(H173="Majandamiskulud","2.1",H173="Tööjõukulud","2.2",H173="Muud kulud","2.4",H173="Muud tegevuskulud","2.4",H173="Sotsiaaltoetused","2.3",H173="Muud antud toetused ja ülekanded","2.3",H173="Materiaalsete ja immateriaalsete vara soetamine/renoveerimine","4")</f>
        <v>2.3</v>
      </c>
    </row>
    <row r="174" spans="1:22" x14ac:dyDescent="0.3">
      <c r="A174" s="22" t="s">
        <v>29</v>
      </c>
      <c r="B174" s="22" t="s">
        <v>30</v>
      </c>
      <c r="C174" s="22" t="s">
        <v>31</v>
      </c>
      <c r="D174" s="22" t="s">
        <v>32</v>
      </c>
      <c r="E174" s="22" t="s">
        <v>33</v>
      </c>
      <c r="F174" s="22" t="s">
        <v>34</v>
      </c>
      <c r="G174" s="22" t="s">
        <v>89</v>
      </c>
      <c r="H174" s="22" t="s">
        <v>45</v>
      </c>
      <c r="I174" s="22" t="s">
        <v>37</v>
      </c>
      <c r="J174" s="22" t="s">
        <v>38</v>
      </c>
      <c r="K174" s="22" t="s">
        <v>38</v>
      </c>
      <c r="L174" s="23">
        <v>260.9598739969897</v>
      </c>
      <c r="M174" s="23">
        <v>-70.964737702854507</v>
      </c>
      <c r="N174" s="23">
        <v>247.00258244590086</v>
      </c>
      <c r="O174" s="23">
        <f t="shared" si="15"/>
        <v>13.957291551088844</v>
      </c>
      <c r="P174" s="23">
        <f t="shared" si="16"/>
        <v>13.957291551088844</v>
      </c>
      <c r="Q174" s="23">
        <v>0</v>
      </c>
      <c r="R174" s="23">
        <v>0</v>
      </c>
      <c r="S174" s="23">
        <f t="shared" si="17"/>
        <v>0</v>
      </c>
      <c r="T174" s="23">
        <v>0</v>
      </c>
      <c r="U174" s="23"/>
      <c r="V174" s="35" t="str" cm="1">
        <f t="array" ref="V174">_xlfn.IFS(H174="Majandamiskulud","2.1",H174="Tööjõukulud","2.2",H174="Muud kulud","2.4",H174="Muud tegevuskulud","2.4",H174="Sotsiaaltoetused","2.3",H174="Muud antud toetused ja ülekanded","2.3",H174="Materiaalsete ja immateriaalsete vara soetamine/renoveerimine","4")</f>
        <v>2.4</v>
      </c>
    </row>
    <row r="175" spans="1:22" x14ac:dyDescent="0.3">
      <c r="A175" s="22" t="s">
        <v>29</v>
      </c>
      <c r="B175" s="22" t="s">
        <v>30</v>
      </c>
      <c r="C175" s="22" t="s">
        <v>31</v>
      </c>
      <c r="D175" s="22" t="s">
        <v>32</v>
      </c>
      <c r="E175" s="22" t="s">
        <v>33</v>
      </c>
      <c r="F175" s="22" t="s">
        <v>34</v>
      </c>
      <c r="G175" s="22" t="s">
        <v>89</v>
      </c>
      <c r="H175" s="22" t="s">
        <v>46</v>
      </c>
      <c r="I175" s="22" t="s">
        <v>37</v>
      </c>
      <c r="J175" s="22" t="s">
        <v>38</v>
      </c>
      <c r="K175" s="22" t="s">
        <v>38</v>
      </c>
      <c r="L175" s="23">
        <v>1132447.5486130905</v>
      </c>
      <c r="M175" s="23">
        <v>42492.129974389994</v>
      </c>
      <c r="N175" s="23">
        <v>1236898.7760897081</v>
      </c>
      <c r="O175" s="23">
        <f t="shared" si="15"/>
        <v>-104451.22747661755</v>
      </c>
      <c r="P175" s="23">
        <f t="shared" si="16"/>
        <v>-104451.22747661755</v>
      </c>
      <c r="Q175" s="23">
        <v>0</v>
      </c>
      <c r="R175" s="23">
        <v>0</v>
      </c>
      <c r="S175" s="23">
        <f t="shared" si="17"/>
        <v>0</v>
      </c>
      <c r="T175" s="23">
        <v>0</v>
      </c>
      <c r="U175" s="23"/>
      <c r="V175" s="35" t="str" cm="1">
        <f t="array" ref="V175">_xlfn.IFS(H175="Majandamiskulud","2.1",H175="Tööjõukulud","2.2",H175="Muud kulud","2.4",H175="Muud tegevuskulud","2.4",H175="Sotsiaaltoetused","2.3",H175="Muud antud toetused ja ülekanded","2.3",H175="Materiaalsete ja immateriaalsete vara soetamine/renoveerimine","4")</f>
        <v>2.2</v>
      </c>
    </row>
    <row r="176" spans="1:22" x14ac:dyDescent="0.3">
      <c r="A176" s="22" t="s">
        <v>29</v>
      </c>
      <c r="B176" s="22" t="s">
        <v>30</v>
      </c>
      <c r="C176" s="22" t="s">
        <v>31</v>
      </c>
      <c r="D176" s="22" t="s">
        <v>32</v>
      </c>
      <c r="E176" s="22" t="s">
        <v>33</v>
      </c>
      <c r="F176" s="22" t="s">
        <v>34</v>
      </c>
      <c r="G176" s="22" t="s">
        <v>89</v>
      </c>
      <c r="H176" s="22" t="s">
        <v>46</v>
      </c>
      <c r="I176" s="22" t="s">
        <v>37</v>
      </c>
      <c r="J176" s="22" t="s">
        <v>59</v>
      </c>
      <c r="K176" s="22" t="s">
        <v>60</v>
      </c>
      <c r="L176" s="23">
        <v>0</v>
      </c>
      <c r="M176" s="23">
        <v>0</v>
      </c>
      <c r="N176" s="23">
        <v>662.41665913556199</v>
      </c>
      <c r="O176" s="23">
        <f t="shared" si="15"/>
        <v>-662.41665913556199</v>
      </c>
      <c r="P176" s="23">
        <f t="shared" si="16"/>
        <v>-662.41665913556199</v>
      </c>
      <c r="Q176" s="23">
        <v>0</v>
      </c>
      <c r="R176" s="23">
        <v>0</v>
      </c>
      <c r="S176" s="23">
        <f t="shared" si="17"/>
        <v>0</v>
      </c>
      <c r="T176" s="23">
        <v>0</v>
      </c>
      <c r="U176" s="23"/>
      <c r="V176" s="35" t="str" cm="1">
        <f t="array" ref="V176">_xlfn.IFS(H176="Majandamiskulud","2.1",H176="Tööjõukulud","2.2",H176="Muud kulud","2.4",H176="Muud tegevuskulud","2.4",H176="Sotsiaaltoetused","2.3",H176="Muud antud toetused ja ülekanded","2.3",H176="Materiaalsete ja immateriaalsete vara soetamine/renoveerimine","4")</f>
        <v>2.2</v>
      </c>
    </row>
    <row r="177" spans="1:22" x14ac:dyDescent="0.3">
      <c r="A177" s="22" t="s">
        <v>29</v>
      </c>
      <c r="B177" s="22" t="s">
        <v>30</v>
      </c>
      <c r="C177" s="22" t="s">
        <v>31</v>
      </c>
      <c r="D177" s="22" t="s">
        <v>32</v>
      </c>
      <c r="E177" s="22" t="s">
        <v>33</v>
      </c>
      <c r="F177" s="22" t="s">
        <v>34</v>
      </c>
      <c r="G177" s="22" t="s">
        <v>89</v>
      </c>
      <c r="H177" s="22" t="s">
        <v>46</v>
      </c>
      <c r="I177" s="22" t="s">
        <v>37</v>
      </c>
      <c r="J177" s="22" t="s">
        <v>61</v>
      </c>
      <c r="K177" s="22" t="s">
        <v>62</v>
      </c>
      <c r="L177" s="23">
        <v>0</v>
      </c>
      <c r="M177" s="23">
        <v>0</v>
      </c>
      <c r="N177" s="23">
        <v>3386.842690666304</v>
      </c>
      <c r="O177" s="23">
        <f t="shared" si="15"/>
        <v>-3386.842690666304</v>
      </c>
      <c r="P177" s="23">
        <f t="shared" si="16"/>
        <v>-3386.842690666304</v>
      </c>
      <c r="Q177" s="23">
        <v>0</v>
      </c>
      <c r="R177" s="23">
        <v>0</v>
      </c>
      <c r="S177" s="23">
        <f t="shared" si="17"/>
        <v>0</v>
      </c>
      <c r="T177" s="23">
        <v>0</v>
      </c>
      <c r="U177" s="23"/>
      <c r="V177" s="35" t="str" cm="1">
        <f t="array" ref="V177">_xlfn.IFS(H177="Majandamiskulud","2.1",H177="Tööjõukulud","2.2",H177="Muud kulud","2.4",H177="Muud tegevuskulud","2.4",H177="Sotsiaaltoetused","2.3",H177="Muud antud toetused ja ülekanded","2.3",H177="Materiaalsete ja immateriaalsete vara soetamine/renoveerimine","4")</f>
        <v>2.2</v>
      </c>
    </row>
    <row r="178" spans="1:22" x14ac:dyDescent="0.3">
      <c r="A178" s="22" t="s">
        <v>29</v>
      </c>
      <c r="B178" s="22" t="s">
        <v>30</v>
      </c>
      <c r="C178" s="22" t="s">
        <v>31</v>
      </c>
      <c r="D178" s="22" t="s">
        <v>32</v>
      </c>
      <c r="E178" s="22" t="s">
        <v>33</v>
      </c>
      <c r="F178" s="22" t="s">
        <v>34</v>
      </c>
      <c r="G178" s="22" t="s">
        <v>89</v>
      </c>
      <c r="H178" s="22" t="s">
        <v>46</v>
      </c>
      <c r="I178" s="22" t="s">
        <v>37</v>
      </c>
      <c r="J178" s="22" t="s">
        <v>41</v>
      </c>
      <c r="K178" s="22" t="s">
        <v>42</v>
      </c>
      <c r="L178" s="23">
        <v>-5877.481773395697</v>
      </c>
      <c r="M178" s="23">
        <v>-5877.481773395697</v>
      </c>
      <c r="N178" s="23">
        <v>3478.3339316777297</v>
      </c>
      <c r="O178" s="23">
        <f>L178-N178</f>
        <v>-9355.8157050734262</v>
      </c>
      <c r="P178" s="23">
        <v>0</v>
      </c>
      <c r="Q178" s="23">
        <f t="shared" si="16"/>
        <v>0</v>
      </c>
      <c r="R178" s="23">
        <v>0</v>
      </c>
      <c r="S178" s="23">
        <f t="shared" si="17"/>
        <v>0</v>
      </c>
      <c r="T178" s="23">
        <f>O178</f>
        <v>-9355.8157050734262</v>
      </c>
      <c r="U178" s="23"/>
      <c r="V178" s="35" t="str" cm="1">
        <f t="array" ref="V178">_xlfn.IFS(H178="Majandamiskulud","2.1",H178="Tööjõukulud","2.2",H178="Muud kulud","2.4",H178="Muud tegevuskulud","2.4",H178="Sotsiaaltoetused","2.3",H178="Muud antud toetused ja ülekanded","2.3",H178="Materiaalsete ja immateriaalsete vara soetamine/renoveerimine","4")</f>
        <v>2.2</v>
      </c>
    </row>
    <row r="179" spans="1:22" x14ac:dyDescent="0.3">
      <c r="A179" s="22" t="s">
        <v>29</v>
      </c>
      <c r="B179" s="22" t="s">
        <v>30</v>
      </c>
      <c r="C179" s="22" t="s">
        <v>31</v>
      </c>
      <c r="D179" s="22" t="s">
        <v>47</v>
      </c>
      <c r="E179" s="22" t="s">
        <v>48</v>
      </c>
      <c r="F179" s="22" t="s">
        <v>49</v>
      </c>
      <c r="G179" s="22" t="s">
        <v>89</v>
      </c>
      <c r="H179" s="22" t="s">
        <v>36</v>
      </c>
      <c r="I179" s="22" t="s">
        <v>37</v>
      </c>
      <c r="J179" s="22" t="s">
        <v>38</v>
      </c>
      <c r="K179" s="22" t="s">
        <v>38</v>
      </c>
      <c r="L179" s="23">
        <v>710656.55619172961</v>
      </c>
      <c r="M179" s="23">
        <v>-6622.0759495252023</v>
      </c>
      <c r="N179" s="23">
        <v>663191.43078519066</v>
      </c>
      <c r="O179" s="23">
        <f t="shared" si="15"/>
        <v>47465.125406538951</v>
      </c>
      <c r="P179" s="23">
        <f t="shared" si="16"/>
        <v>47465.125406538951</v>
      </c>
      <c r="Q179" s="23">
        <v>0</v>
      </c>
      <c r="R179" s="23">
        <v>0</v>
      </c>
      <c r="S179" s="23">
        <f t="shared" si="17"/>
        <v>0</v>
      </c>
      <c r="T179" s="23">
        <v>0</v>
      </c>
      <c r="U179" s="23"/>
      <c r="V179" s="35" t="str" cm="1">
        <f t="array" ref="V179">_xlfn.IFS(H179="Majandamiskulud","2.1",H179="Tööjõukulud","2.2",H179="Muud kulud","2.4",H179="Muud tegevuskulud","2.4",H179="Sotsiaaltoetused","2.3",H179="Muud antud toetused ja ülekanded","2.3",H179="Materiaalsete ja immateriaalsete vara soetamine/renoveerimine","4")</f>
        <v>2.1</v>
      </c>
    </row>
    <row r="180" spans="1:22" x14ac:dyDescent="0.3">
      <c r="A180" s="22" t="s">
        <v>29</v>
      </c>
      <c r="B180" s="22" t="s">
        <v>30</v>
      </c>
      <c r="C180" s="22" t="s">
        <v>31</v>
      </c>
      <c r="D180" s="22" t="s">
        <v>47</v>
      </c>
      <c r="E180" s="22" t="s">
        <v>48</v>
      </c>
      <c r="F180" s="22" t="s">
        <v>49</v>
      </c>
      <c r="G180" s="22" t="s">
        <v>89</v>
      </c>
      <c r="H180" s="22" t="s">
        <v>36</v>
      </c>
      <c r="I180" s="22" t="s">
        <v>37</v>
      </c>
      <c r="J180" s="22" t="s">
        <v>39</v>
      </c>
      <c r="K180" s="22" t="s">
        <v>40</v>
      </c>
      <c r="L180" s="23">
        <v>28203.833713350519</v>
      </c>
      <c r="M180" s="23">
        <v>0</v>
      </c>
      <c r="N180" s="23">
        <v>27450.877705438405</v>
      </c>
      <c r="O180" s="23">
        <f t="shared" si="15"/>
        <v>752.95600791211473</v>
      </c>
      <c r="P180" s="23">
        <v>0</v>
      </c>
      <c r="Q180" s="23">
        <f t="shared" si="16"/>
        <v>0</v>
      </c>
      <c r="R180" s="23">
        <v>0</v>
      </c>
      <c r="S180" s="23">
        <f t="shared" si="17"/>
        <v>0</v>
      </c>
      <c r="T180" s="23">
        <f>O180</f>
        <v>752.95600791211473</v>
      </c>
      <c r="U180" s="23"/>
      <c r="V180" s="35" t="str" cm="1">
        <f t="array" ref="V180">_xlfn.IFS(H180="Majandamiskulud","2.1",H180="Tööjõukulud","2.2",H180="Muud kulud","2.4",H180="Muud tegevuskulud","2.4",H180="Sotsiaaltoetused","2.3",H180="Muud antud toetused ja ülekanded","2.3",H180="Materiaalsete ja immateriaalsete vara soetamine/renoveerimine","4")</f>
        <v>2.1</v>
      </c>
    </row>
    <row r="181" spans="1:22" x14ac:dyDescent="0.3">
      <c r="A181" s="22" t="s">
        <v>29</v>
      </c>
      <c r="B181" s="22" t="s">
        <v>30</v>
      </c>
      <c r="C181" s="22" t="s">
        <v>31</v>
      </c>
      <c r="D181" s="22" t="s">
        <v>47</v>
      </c>
      <c r="E181" s="22" t="s">
        <v>48</v>
      </c>
      <c r="F181" s="22" t="s">
        <v>49</v>
      </c>
      <c r="G181" s="22" t="s">
        <v>89</v>
      </c>
      <c r="H181" s="22" t="s">
        <v>36</v>
      </c>
      <c r="I181" s="22" t="s">
        <v>37</v>
      </c>
      <c r="J181" s="22" t="s">
        <v>53</v>
      </c>
      <c r="K181" s="22" t="s">
        <v>54</v>
      </c>
      <c r="L181" s="23">
        <v>10381.489718357403</v>
      </c>
      <c r="M181" s="23">
        <v>0</v>
      </c>
      <c r="N181" s="23">
        <v>10570.958543912575</v>
      </c>
      <c r="O181" s="23">
        <f t="shared" si="15"/>
        <v>-189.46882555517186</v>
      </c>
      <c r="P181" s="23">
        <v>0</v>
      </c>
      <c r="Q181" s="23">
        <f t="shared" si="16"/>
        <v>0</v>
      </c>
      <c r="R181" s="23">
        <v>0</v>
      </c>
      <c r="S181" s="23">
        <f t="shared" si="17"/>
        <v>0</v>
      </c>
      <c r="T181" s="23">
        <f>O181</f>
        <v>-189.46882555517186</v>
      </c>
      <c r="U181" s="23"/>
      <c r="V181" s="35" t="str" cm="1">
        <f t="array" ref="V181">_xlfn.IFS(H181="Majandamiskulud","2.1",H181="Tööjõukulud","2.2",H181="Muud kulud","2.4",H181="Muud tegevuskulud","2.4",H181="Sotsiaaltoetused","2.3",H181="Muud antud toetused ja ülekanded","2.3",H181="Materiaalsete ja immateriaalsete vara soetamine/renoveerimine","4")</f>
        <v>2.1</v>
      </c>
    </row>
    <row r="182" spans="1:22" x14ac:dyDescent="0.3">
      <c r="A182" s="22" t="s">
        <v>29</v>
      </c>
      <c r="B182" s="22" t="s">
        <v>30</v>
      </c>
      <c r="C182" s="22" t="s">
        <v>31</v>
      </c>
      <c r="D182" s="22" t="s">
        <v>47</v>
      </c>
      <c r="E182" s="22" t="s">
        <v>48</v>
      </c>
      <c r="F182" s="22" t="s">
        <v>49</v>
      </c>
      <c r="G182" s="22" t="s">
        <v>89</v>
      </c>
      <c r="H182" s="22" t="s">
        <v>36</v>
      </c>
      <c r="I182" s="22" t="s">
        <v>37</v>
      </c>
      <c r="J182" s="22" t="s">
        <v>59</v>
      </c>
      <c r="K182" s="22" t="s">
        <v>60</v>
      </c>
      <c r="L182" s="23">
        <v>0</v>
      </c>
      <c r="M182" s="23">
        <v>0</v>
      </c>
      <c r="N182" s="23">
        <v>39.910186339697901</v>
      </c>
      <c r="O182" s="23">
        <f t="shared" si="15"/>
        <v>-39.910186339697901</v>
      </c>
      <c r="P182" s="23">
        <f t="shared" si="16"/>
        <v>-39.910186339697901</v>
      </c>
      <c r="Q182" s="23">
        <v>0</v>
      </c>
      <c r="R182" s="23">
        <v>0</v>
      </c>
      <c r="S182" s="23">
        <f t="shared" si="17"/>
        <v>0</v>
      </c>
      <c r="T182" s="23">
        <v>0</v>
      </c>
      <c r="U182" s="23"/>
      <c r="V182" s="35" t="str" cm="1">
        <f t="array" ref="V182">_xlfn.IFS(H182="Majandamiskulud","2.1",H182="Tööjõukulud","2.2",H182="Muud kulud","2.4",H182="Muud tegevuskulud","2.4",H182="Sotsiaaltoetused","2.3",H182="Muud antud toetused ja ülekanded","2.3",H182="Materiaalsete ja immateriaalsete vara soetamine/renoveerimine","4")</f>
        <v>2.1</v>
      </c>
    </row>
    <row r="183" spans="1:22" x14ac:dyDescent="0.3">
      <c r="A183" s="22" t="s">
        <v>29</v>
      </c>
      <c r="B183" s="22" t="s">
        <v>30</v>
      </c>
      <c r="C183" s="22" t="s">
        <v>31</v>
      </c>
      <c r="D183" s="22" t="s">
        <v>47</v>
      </c>
      <c r="E183" s="22" t="s">
        <v>48</v>
      </c>
      <c r="F183" s="22" t="s">
        <v>49</v>
      </c>
      <c r="G183" s="22" t="s">
        <v>89</v>
      </c>
      <c r="H183" s="22" t="s">
        <v>36</v>
      </c>
      <c r="I183" s="22" t="s">
        <v>37</v>
      </c>
      <c r="J183" s="22" t="s">
        <v>41</v>
      </c>
      <c r="K183" s="22" t="s">
        <v>42</v>
      </c>
      <c r="L183" s="23">
        <v>10813.709500775827</v>
      </c>
      <c r="M183" s="23">
        <v>10813.709500775827</v>
      </c>
      <c r="N183" s="23">
        <v>6292.1589715729988</v>
      </c>
      <c r="O183" s="23">
        <f>L183-N183</f>
        <v>4521.5505292028283</v>
      </c>
      <c r="P183" s="23">
        <v>0</v>
      </c>
      <c r="Q183" s="23">
        <f t="shared" si="16"/>
        <v>0</v>
      </c>
      <c r="R183" s="23">
        <v>0</v>
      </c>
      <c r="S183" s="23">
        <f t="shared" si="17"/>
        <v>0</v>
      </c>
      <c r="T183" s="23">
        <f>O183</f>
        <v>4521.5505292028283</v>
      </c>
      <c r="U183" s="23"/>
      <c r="V183" s="35" t="str" cm="1">
        <f t="array" ref="V183">_xlfn.IFS(H183="Majandamiskulud","2.1",H183="Tööjõukulud","2.2",H183="Muud kulud","2.4",H183="Muud tegevuskulud","2.4",H183="Sotsiaaltoetused","2.3",H183="Muud antud toetused ja ülekanded","2.3",H183="Materiaalsete ja immateriaalsete vara soetamine/renoveerimine","4")</f>
        <v>2.1</v>
      </c>
    </row>
    <row r="184" spans="1:22" x14ac:dyDescent="0.3">
      <c r="A184" s="22" t="s">
        <v>29</v>
      </c>
      <c r="B184" s="22" t="s">
        <v>30</v>
      </c>
      <c r="C184" s="22" t="s">
        <v>31</v>
      </c>
      <c r="D184" s="22" t="s">
        <v>47</v>
      </c>
      <c r="E184" s="22" t="s">
        <v>48</v>
      </c>
      <c r="F184" s="22" t="s">
        <v>49</v>
      </c>
      <c r="G184" s="22" t="s">
        <v>89</v>
      </c>
      <c r="H184" s="22" t="s">
        <v>36</v>
      </c>
      <c r="I184" s="22" t="s">
        <v>37</v>
      </c>
      <c r="J184" s="22" t="s">
        <v>83</v>
      </c>
      <c r="K184" s="22" t="s">
        <v>84</v>
      </c>
      <c r="L184" s="23">
        <v>61.043168421126779</v>
      </c>
      <c r="M184" s="23">
        <v>0</v>
      </c>
      <c r="N184" s="23">
        <v>61.043168421126779</v>
      </c>
      <c r="O184" s="23">
        <f t="shared" si="15"/>
        <v>0</v>
      </c>
      <c r="P184" s="23">
        <f t="shared" si="16"/>
        <v>0</v>
      </c>
      <c r="Q184" s="23">
        <f t="shared" si="16"/>
        <v>0</v>
      </c>
      <c r="R184" s="23">
        <v>0</v>
      </c>
      <c r="S184" s="23">
        <f t="shared" si="17"/>
        <v>0</v>
      </c>
      <c r="T184" s="23">
        <f>O184</f>
        <v>0</v>
      </c>
      <c r="U184" s="23"/>
      <c r="V184" s="35" t="str" cm="1">
        <f t="array" ref="V184">_xlfn.IFS(H184="Majandamiskulud","2.1",H184="Tööjõukulud","2.2",H184="Muud kulud","2.4",H184="Muud tegevuskulud","2.4",H184="Sotsiaaltoetused","2.3",H184="Muud antud toetused ja ülekanded","2.3",H184="Materiaalsete ja immateriaalsete vara soetamine/renoveerimine","4")</f>
        <v>2.1</v>
      </c>
    </row>
    <row r="185" spans="1:22" x14ac:dyDescent="0.3">
      <c r="A185" s="22" t="s">
        <v>29</v>
      </c>
      <c r="B185" s="22" t="s">
        <v>30</v>
      </c>
      <c r="C185" s="22" t="s">
        <v>31</v>
      </c>
      <c r="D185" s="22" t="s">
        <v>47</v>
      </c>
      <c r="E185" s="22" t="s">
        <v>48</v>
      </c>
      <c r="F185" s="22" t="s">
        <v>49</v>
      </c>
      <c r="G185" s="22" t="s">
        <v>89</v>
      </c>
      <c r="H185" s="22" t="s">
        <v>63</v>
      </c>
      <c r="I185" s="22" t="s">
        <v>37</v>
      </c>
      <c r="J185" s="22" t="s">
        <v>64</v>
      </c>
      <c r="K185" s="22" t="s">
        <v>65</v>
      </c>
      <c r="L185" s="23">
        <v>7.0445833334074832</v>
      </c>
      <c r="M185" s="23">
        <v>0</v>
      </c>
      <c r="N185" s="23">
        <v>7.0297526316531016</v>
      </c>
      <c r="O185" s="23">
        <f t="shared" si="15"/>
        <v>1.4830701754381614E-2</v>
      </c>
      <c r="P185" s="23">
        <f t="shared" si="16"/>
        <v>1.4830701754381614E-2</v>
      </c>
      <c r="Q185" s="23">
        <v>0</v>
      </c>
      <c r="R185" s="23">
        <v>0</v>
      </c>
      <c r="S185" s="23">
        <f t="shared" si="17"/>
        <v>0</v>
      </c>
      <c r="T185" s="23">
        <v>0</v>
      </c>
      <c r="U185" s="23"/>
      <c r="V185" s="35" t="str" cm="1">
        <f t="array" ref="V185">_xlfn.IFS(H185="Majandamiskulud","2.1",H185="Tööjõukulud","2.2",H185="Muud kulud","2.4",H185="Muud tegevuskulud","2.4",H185="Sotsiaaltoetused","2.3",H185="Muud antud toetused ja ülekanded","2.3",H185="Materiaalsete ja immateriaalsete vara soetamine/renoveerimine","4")</f>
        <v>2.3</v>
      </c>
    </row>
    <row r="186" spans="1:22" x14ac:dyDescent="0.3">
      <c r="A186" s="22" t="s">
        <v>29</v>
      </c>
      <c r="B186" s="22" t="s">
        <v>30</v>
      </c>
      <c r="C186" s="22" t="s">
        <v>31</v>
      </c>
      <c r="D186" s="22" t="s">
        <v>47</v>
      </c>
      <c r="E186" s="22" t="s">
        <v>48</v>
      </c>
      <c r="F186" s="22" t="s">
        <v>49</v>
      </c>
      <c r="G186" s="22" t="s">
        <v>89</v>
      </c>
      <c r="H186" s="22" t="s">
        <v>45</v>
      </c>
      <c r="I186" s="22" t="s">
        <v>37</v>
      </c>
      <c r="J186" s="22" t="s">
        <v>38</v>
      </c>
      <c r="K186" s="22" t="s">
        <v>38</v>
      </c>
      <c r="L186" s="23">
        <v>144.52395874019098</v>
      </c>
      <c r="M186" s="23">
        <v>-58.678346604000005</v>
      </c>
      <c r="N186" s="23">
        <v>132.37892806391994</v>
      </c>
      <c r="O186" s="23">
        <f t="shared" si="15"/>
        <v>12.145030676271034</v>
      </c>
      <c r="P186" s="23">
        <f t="shared" si="16"/>
        <v>12.145030676271034</v>
      </c>
      <c r="Q186" s="23">
        <v>0</v>
      </c>
      <c r="R186" s="23">
        <v>0</v>
      </c>
      <c r="S186" s="23">
        <f t="shared" si="17"/>
        <v>0</v>
      </c>
      <c r="T186" s="23">
        <v>0</v>
      </c>
      <c r="U186" s="23"/>
      <c r="V186" s="35" t="str" cm="1">
        <f t="array" ref="V186">_xlfn.IFS(H186="Majandamiskulud","2.1",H186="Tööjõukulud","2.2",H186="Muud kulud","2.4",H186="Muud tegevuskulud","2.4",H186="Sotsiaaltoetused","2.3",H186="Muud antud toetused ja ülekanded","2.3",H186="Materiaalsete ja immateriaalsete vara soetamine/renoveerimine","4")</f>
        <v>2.4</v>
      </c>
    </row>
    <row r="187" spans="1:22" x14ac:dyDescent="0.3">
      <c r="A187" s="22" t="s">
        <v>29</v>
      </c>
      <c r="B187" s="22" t="s">
        <v>30</v>
      </c>
      <c r="C187" s="22" t="s">
        <v>31</v>
      </c>
      <c r="D187" s="22" t="s">
        <v>47</v>
      </c>
      <c r="E187" s="22" t="s">
        <v>48</v>
      </c>
      <c r="F187" s="22" t="s">
        <v>49</v>
      </c>
      <c r="G187" s="22" t="s">
        <v>89</v>
      </c>
      <c r="H187" s="22" t="s">
        <v>46</v>
      </c>
      <c r="I187" s="22" t="s">
        <v>37</v>
      </c>
      <c r="J187" s="22" t="s">
        <v>38</v>
      </c>
      <c r="K187" s="22" t="s">
        <v>38</v>
      </c>
      <c r="L187" s="23">
        <v>1046947.2253982279</v>
      </c>
      <c r="M187" s="23">
        <v>107983.39845923742</v>
      </c>
      <c r="N187" s="23">
        <v>995494.41054123233</v>
      </c>
      <c r="O187" s="23">
        <f t="shared" si="15"/>
        <v>51452.814856995596</v>
      </c>
      <c r="P187" s="23">
        <f t="shared" si="16"/>
        <v>51452.814856995596</v>
      </c>
      <c r="Q187" s="23">
        <v>0</v>
      </c>
      <c r="R187" s="23">
        <v>0</v>
      </c>
      <c r="S187" s="23">
        <f t="shared" si="17"/>
        <v>0</v>
      </c>
      <c r="T187" s="23">
        <v>0</v>
      </c>
      <c r="U187" s="23"/>
      <c r="V187" s="35" t="str" cm="1">
        <f t="array" ref="V187">_xlfn.IFS(H187="Majandamiskulud","2.1",H187="Tööjõukulud","2.2",H187="Muud kulud","2.4",H187="Muud tegevuskulud","2.4",H187="Sotsiaaltoetused","2.3",H187="Muud antud toetused ja ülekanded","2.3",H187="Materiaalsete ja immateriaalsete vara soetamine/renoveerimine","4")</f>
        <v>2.2</v>
      </c>
    </row>
    <row r="188" spans="1:22" x14ac:dyDescent="0.3">
      <c r="A188" s="22" t="s">
        <v>29</v>
      </c>
      <c r="B188" s="22" t="s">
        <v>30</v>
      </c>
      <c r="C188" s="22" t="s">
        <v>31</v>
      </c>
      <c r="D188" s="22" t="s">
        <v>47</v>
      </c>
      <c r="E188" s="22" t="s">
        <v>48</v>
      </c>
      <c r="F188" s="22" t="s">
        <v>49</v>
      </c>
      <c r="G188" s="22" t="s">
        <v>89</v>
      </c>
      <c r="H188" s="22" t="s">
        <v>46</v>
      </c>
      <c r="I188" s="22" t="s">
        <v>37</v>
      </c>
      <c r="J188" s="22" t="s">
        <v>59</v>
      </c>
      <c r="K188" s="22" t="s">
        <v>60</v>
      </c>
      <c r="L188" s="23">
        <v>0</v>
      </c>
      <c r="M188" s="23">
        <v>0</v>
      </c>
      <c r="N188" s="23">
        <v>505.3512649068544</v>
      </c>
      <c r="O188" s="23">
        <f t="shared" si="15"/>
        <v>-505.3512649068544</v>
      </c>
      <c r="P188" s="23">
        <f t="shared" si="16"/>
        <v>-505.3512649068544</v>
      </c>
      <c r="Q188" s="23">
        <v>0</v>
      </c>
      <c r="R188" s="23">
        <v>0</v>
      </c>
      <c r="S188" s="23">
        <f t="shared" si="17"/>
        <v>0</v>
      </c>
      <c r="T188" s="23">
        <v>0</v>
      </c>
      <c r="U188" s="23"/>
      <c r="V188" s="35" t="str" cm="1">
        <f t="array" ref="V188">_xlfn.IFS(H188="Majandamiskulud","2.1",H188="Tööjõukulud","2.2",H188="Muud kulud","2.4",H188="Muud tegevuskulud","2.4",H188="Sotsiaaltoetused","2.3",H188="Muud antud toetused ja ülekanded","2.3",H188="Materiaalsete ja immateriaalsete vara soetamine/renoveerimine","4")</f>
        <v>2.2</v>
      </c>
    </row>
    <row r="189" spans="1:22" x14ac:dyDescent="0.3">
      <c r="A189" s="22" t="s">
        <v>29</v>
      </c>
      <c r="B189" s="22" t="s">
        <v>30</v>
      </c>
      <c r="C189" s="22" t="s">
        <v>31</v>
      </c>
      <c r="D189" s="22" t="s">
        <v>47</v>
      </c>
      <c r="E189" s="22" t="s">
        <v>48</v>
      </c>
      <c r="F189" s="22" t="s">
        <v>49</v>
      </c>
      <c r="G189" s="22" t="s">
        <v>89</v>
      </c>
      <c r="H189" s="22" t="s">
        <v>46</v>
      </c>
      <c r="I189" s="22" t="s">
        <v>37</v>
      </c>
      <c r="J189" s="22" t="s">
        <v>61</v>
      </c>
      <c r="K189" s="22" t="s">
        <v>62</v>
      </c>
      <c r="L189" s="23">
        <v>0</v>
      </c>
      <c r="M189" s="23">
        <v>0</v>
      </c>
      <c r="N189" s="23">
        <v>2583.7895441854944</v>
      </c>
      <c r="O189" s="23">
        <f t="shared" si="15"/>
        <v>-2583.7895441854944</v>
      </c>
      <c r="P189" s="23">
        <f t="shared" si="16"/>
        <v>-2583.7895441854944</v>
      </c>
      <c r="Q189" s="23">
        <v>0</v>
      </c>
      <c r="R189" s="23">
        <v>0</v>
      </c>
      <c r="S189" s="23">
        <f t="shared" si="17"/>
        <v>0</v>
      </c>
      <c r="T189" s="23">
        <v>0</v>
      </c>
      <c r="U189" s="23"/>
      <c r="V189" s="35" t="str" cm="1">
        <f t="array" ref="V189">_xlfn.IFS(H189="Majandamiskulud","2.1",H189="Tööjõukulud","2.2",H189="Muud kulud","2.4",H189="Muud tegevuskulud","2.4",H189="Sotsiaaltoetused","2.3",H189="Muud antud toetused ja ülekanded","2.3",H189="Materiaalsete ja immateriaalsete vara soetamine/renoveerimine","4")</f>
        <v>2.2</v>
      </c>
    </row>
    <row r="190" spans="1:22" x14ac:dyDescent="0.3">
      <c r="A190" s="22" t="s">
        <v>29</v>
      </c>
      <c r="B190" s="22" t="s">
        <v>30</v>
      </c>
      <c r="C190" s="22" t="s">
        <v>31</v>
      </c>
      <c r="D190" s="22" t="s">
        <v>47</v>
      </c>
      <c r="E190" s="22" t="s">
        <v>48</v>
      </c>
      <c r="F190" s="22" t="s">
        <v>49</v>
      </c>
      <c r="G190" s="22" t="s">
        <v>89</v>
      </c>
      <c r="H190" s="22" t="s">
        <v>46</v>
      </c>
      <c r="I190" s="22" t="s">
        <v>37</v>
      </c>
      <c r="J190" s="22" t="s">
        <v>41</v>
      </c>
      <c r="K190" s="22" t="s">
        <v>42</v>
      </c>
      <c r="L190" s="23">
        <v>5771.2828723852635</v>
      </c>
      <c r="M190" s="23">
        <v>5771.2828723852635</v>
      </c>
      <c r="N190" s="23">
        <v>10832.630168070857</v>
      </c>
      <c r="O190" s="23">
        <f>L190-N190</f>
        <v>-5061.3472956855931</v>
      </c>
      <c r="P190" s="23">
        <v>0</v>
      </c>
      <c r="Q190" s="23">
        <f t="shared" si="16"/>
        <v>0</v>
      </c>
      <c r="R190" s="23">
        <v>0</v>
      </c>
      <c r="S190" s="23">
        <f t="shared" si="17"/>
        <v>0</v>
      </c>
      <c r="T190" s="23">
        <f>O190</f>
        <v>-5061.3472956855931</v>
      </c>
      <c r="U190" s="23"/>
      <c r="V190" s="35" t="str" cm="1">
        <f t="array" ref="V190">_xlfn.IFS(H190="Majandamiskulud","2.1",H190="Tööjõukulud","2.2",H190="Muud kulud","2.4",H190="Muud tegevuskulud","2.4",H190="Sotsiaaltoetused","2.3",H190="Muud antud toetused ja ülekanded","2.3",H190="Materiaalsete ja immateriaalsete vara soetamine/renoveerimine","4")</f>
        <v>2.2</v>
      </c>
    </row>
    <row r="191" spans="1:22" x14ac:dyDescent="0.3">
      <c r="A191" s="22" t="s">
        <v>29</v>
      </c>
      <c r="B191" s="22" t="s">
        <v>30</v>
      </c>
      <c r="C191" s="22" t="s">
        <v>31</v>
      </c>
      <c r="D191" s="22" t="s">
        <v>47</v>
      </c>
      <c r="E191" s="22" t="s">
        <v>114</v>
      </c>
      <c r="F191" s="22" t="s">
        <v>115</v>
      </c>
      <c r="G191" s="22" t="s">
        <v>89</v>
      </c>
      <c r="H191" s="22" t="s">
        <v>36</v>
      </c>
      <c r="I191" s="22" t="s">
        <v>37</v>
      </c>
      <c r="J191" s="22" t="s">
        <v>38</v>
      </c>
      <c r="K191" s="22" t="s">
        <v>38</v>
      </c>
      <c r="L191" s="23">
        <v>3046736.7158927773</v>
      </c>
      <c r="M191" s="23">
        <v>179393.59731130081</v>
      </c>
      <c r="N191" s="23">
        <v>3092080.9105486469</v>
      </c>
      <c r="O191" s="23">
        <f t="shared" si="15"/>
        <v>-45344.194655869622</v>
      </c>
      <c r="P191" s="23">
        <f t="shared" si="16"/>
        <v>-45344.194655869622</v>
      </c>
      <c r="Q191" s="23">
        <v>0</v>
      </c>
      <c r="R191" s="23">
        <v>0</v>
      </c>
      <c r="S191" s="23">
        <f t="shared" si="17"/>
        <v>0</v>
      </c>
      <c r="T191" s="23">
        <v>0</v>
      </c>
      <c r="U191" s="23"/>
      <c r="V191" s="35" t="str" cm="1">
        <f t="array" ref="V191">_xlfn.IFS(H191="Majandamiskulud","2.1",H191="Tööjõukulud","2.2",H191="Muud kulud","2.4",H191="Muud tegevuskulud","2.4",H191="Sotsiaaltoetused","2.3",H191="Muud antud toetused ja ülekanded","2.3",H191="Materiaalsete ja immateriaalsete vara soetamine/renoveerimine","4")</f>
        <v>2.1</v>
      </c>
    </row>
    <row r="192" spans="1:22" x14ac:dyDescent="0.3">
      <c r="A192" s="22" t="s">
        <v>29</v>
      </c>
      <c r="B192" s="22" t="s">
        <v>30</v>
      </c>
      <c r="C192" s="22" t="s">
        <v>31</v>
      </c>
      <c r="D192" s="22" t="s">
        <v>47</v>
      </c>
      <c r="E192" s="22" t="s">
        <v>114</v>
      </c>
      <c r="F192" s="22" t="s">
        <v>115</v>
      </c>
      <c r="G192" s="22" t="s">
        <v>89</v>
      </c>
      <c r="H192" s="22" t="s">
        <v>36</v>
      </c>
      <c r="I192" s="22" t="s">
        <v>37</v>
      </c>
      <c r="J192" s="22" t="s">
        <v>39</v>
      </c>
      <c r="K192" s="22" t="s">
        <v>40</v>
      </c>
      <c r="L192" s="23">
        <v>162825.96364316932</v>
      </c>
      <c r="M192" s="23">
        <v>0</v>
      </c>
      <c r="N192" s="23">
        <v>158301.40178190259</v>
      </c>
      <c r="O192" s="23">
        <f t="shared" ref="O192:O255" si="18">L192-N192</f>
        <v>4524.5618612667313</v>
      </c>
      <c r="P192" s="23">
        <v>0</v>
      </c>
      <c r="Q192" s="23">
        <f t="shared" ref="P192:Q255" si="19">P192</f>
        <v>0</v>
      </c>
      <c r="R192" s="23">
        <v>0</v>
      </c>
      <c r="S192" s="23">
        <f t="shared" ref="S192:S255" si="20">Q192+R192</f>
        <v>0</v>
      </c>
      <c r="T192" s="23">
        <f>O192</f>
        <v>4524.5618612667313</v>
      </c>
      <c r="U192" s="23"/>
      <c r="V192" s="35" t="str" cm="1">
        <f t="array" ref="V192">_xlfn.IFS(H192="Majandamiskulud","2.1",H192="Tööjõukulud","2.2",H192="Muud kulud","2.4",H192="Muud tegevuskulud","2.4",H192="Sotsiaaltoetused","2.3",H192="Muud antud toetused ja ülekanded","2.3",H192="Materiaalsete ja immateriaalsete vara soetamine/renoveerimine","4")</f>
        <v>2.1</v>
      </c>
    </row>
    <row r="193" spans="1:22" x14ac:dyDescent="0.3">
      <c r="A193" s="22" t="s">
        <v>29</v>
      </c>
      <c r="B193" s="22" t="s">
        <v>30</v>
      </c>
      <c r="C193" s="22" t="s">
        <v>31</v>
      </c>
      <c r="D193" s="22" t="s">
        <v>47</v>
      </c>
      <c r="E193" s="22" t="s">
        <v>114</v>
      </c>
      <c r="F193" s="22" t="s">
        <v>115</v>
      </c>
      <c r="G193" s="22" t="s">
        <v>89</v>
      </c>
      <c r="H193" s="22" t="s">
        <v>36</v>
      </c>
      <c r="I193" s="22" t="s">
        <v>37</v>
      </c>
      <c r="J193" s="22" t="s">
        <v>53</v>
      </c>
      <c r="K193" s="22" t="s">
        <v>54</v>
      </c>
      <c r="L193" s="23">
        <v>596470.42720023042</v>
      </c>
      <c r="M193" s="23">
        <v>0</v>
      </c>
      <c r="N193" s="23">
        <v>603429.40697949124</v>
      </c>
      <c r="O193" s="23">
        <f t="shared" si="18"/>
        <v>-6958.9797792608151</v>
      </c>
      <c r="P193" s="23">
        <v>0</v>
      </c>
      <c r="Q193" s="23">
        <f t="shared" si="19"/>
        <v>0</v>
      </c>
      <c r="R193" s="23">
        <v>0</v>
      </c>
      <c r="S193" s="23">
        <f t="shared" si="20"/>
        <v>0</v>
      </c>
      <c r="T193" s="23">
        <f>O193</f>
        <v>-6958.9797792608151</v>
      </c>
      <c r="U193" s="23"/>
      <c r="V193" s="35" t="str" cm="1">
        <f t="array" ref="V193">_xlfn.IFS(H193="Majandamiskulud","2.1",H193="Tööjõukulud","2.2",H193="Muud kulud","2.4",H193="Muud tegevuskulud","2.4",H193="Sotsiaaltoetused","2.3",H193="Muud antud toetused ja ülekanded","2.3",H193="Materiaalsete ja immateriaalsete vara soetamine/renoveerimine","4")</f>
        <v>2.1</v>
      </c>
    </row>
    <row r="194" spans="1:22" x14ac:dyDescent="0.3">
      <c r="A194" s="22" t="s">
        <v>29</v>
      </c>
      <c r="B194" s="22" t="s">
        <v>30</v>
      </c>
      <c r="C194" s="22" t="s">
        <v>31</v>
      </c>
      <c r="D194" s="22" t="s">
        <v>47</v>
      </c>
      <c r="E194" s="22" t="s">
        <v>114</v>
      </c>
      <c r="F194" s="22" t="s">
        <v>115</v>
      </c>
      <c r="G194" s="22" t="s">
        <v>89</v>
      </c>
      <c r="H194" s="22" t="s">
        <v>36</v>
      </c>
      <c r="I194" s="22" t="s">
        <v>37</v>
      </c>
      <c r="J194" s="22" t="s">
        <v>59</v>
      </c>
      <c r="K194" s="22" t="s">
        <v>60</v>
      </c>
      <c r="L194" s="23">
        <v>8599.1044533364256</v>
      </c>
      <c r="M194" s="23">
        <v>0</v>
      </c>
      <c r="N194" s="23">
        <v>26840.255353902106</v>
      </c>
      <c r="O194" s="23">
        <f t="shared" si="18"/>
        <v>-18241.150900565681</v>
      </c>
      <c r="P194" s="23">
        <f t="shared" si="19"/>
        <v>-18241.150900565681</v>
      </c>
      <c r="Q194" s="23">
        <v>0</v>
      </c>
      <c r="R194" s="23">
        <v>0</v>
      </c>
      <c r="S194" s="23">
        <f t="shared" si="20"/>
        <v>0</v>
      </c>
      <c r="T194" s="23">
        <v>0</v>
      </c>
      <c r="U194" s="23"/>
      <c r="V194" s="35" t="str" cm="1">
        <f t="array" ref="V194">_xlfn.IFS(H194="Majandamiskulud","2.1",H194="Tööjõukulud","2.2",H194="Muud kulud","2.4",H194="Muud tegevuskulud","2.4",H194="Sotsiaaltoetused","2.3",H194="Muud antud toetused ja ülekanded","2.3",H194="Materiaalsete ja immateriaalsete vara soetamine/renoveerimine","4")</f>
        <v>2.1</v>
      </c>
    </row>
    <row r="195" spans="1:22" x14ac:dyDescent="0.3">
      <c r="A195" s="22" t="s">
        <v>29</v>
      </c>
      <c r="B195" s="22" t="s">
        <v>30</v>
      </c>
      <c r="C195" s="22" t="s">
        <v>31</v>
      </c>
      <c r="D195" s="22" t="s">
        <v>47</v>
      </c>
      <c r="E195" s="22" t="s">
        <v>114</v>
      </c>
      <c r="F195" s="22" t="s">
        <v>115</v>
      </c>
      <c r="G195" s="22" t="s">
        <v>89</v>
      </c>
      <c r="H195" s="22" t="s">
        <v>36</v>
      </c>
      <c r="I195" s="22" t="s">
        <v>37</v>
      </c>
      <c r="J195" s="22" t="s">
        <v>100</v>
      </c>
      <c r="K195" s="22" t="s">
        <v>101</v>
      </c>
      <c r="L195" s="23">
        <v>640.9270400030814</v>
      </c>
      <c r="M195" s="23">
        <v>0</v>
      </c>
      <c r="N195" s="23">
        <v>640.9270400030814</v>
      </c>
      <c r="O195" s="23">
        <f t="shared" si="18"/>
        <v>0</v>
      </c>
      <c r="P195" s="23">
        <v>0</v>
      </c>
      <c r="Q195" s="23">
        <f t="shared" si="19"/>
        <v>0</v>
      </c>
      <c r="R195" s="23">
        <v>0</v>
      </c>
      <c r="S195" s="23">
        <f t="shared" si="20"/>
        <v>0</v>
      </c>
      <c r="T195" s="23">
        <f>O195</f>
        <v>0</v>
      </c>
      <c r="U195" s="23"/>
      <c r="V195" s="35" t="str" cm="1">
        <f t="array" ref="V195">_xlfn.IFS(H195="Majandamiskulud","2.1",H195="Tööjõukulud","2.2",H195="Muud kulud","2.4",H195="Muud tegevuskulud","2.4",H195="Sotsiaaltoetused","2.3",H195="Muud antud toetused ja ülekanded","2.3",H195="Materiaalsete ja immateriaalsete vara soetamine/renoveerimine","4")</f>
        <v>2.1</v>
      </c>
    </row>
    <row r="196" spans="1:22" x14ac:dyDescent="0.3">
      <c r="A196" s="22" t="s">
        <v>29</v>
      </c>
      <c r="B196" s="22" t="s">
        <v>30</v>
      </c>
      <c r="C196" s="22" t="s">
        <v>31</v>
      </c>
      <c r="D196" s="22" t="s">
        <v>47</v>
      </c>
      <c r="E196" s="22" t="s">
        <v>114</v>
      </c>
      <c r="F196" s="22" t="s">
        <v>115</v>
      </c>
      <c r="G196" s="22" t="s">
        <v>89</v>
      </c>
      <c r="H196" s="22" t="s">
        <v>36</v>
      </c>
      <c r="I196" s="22" t="s">
        <v>37</v>
      </c>
      <c r="J196" s="22" t="s">
        <v>41</v>
      </c>
      <c r="K196" s="22" t="s">
        <v>42</v>
      </c>
      <c r="L196" s="23">
        <v>41265.166604582155</v>
      </c>
      <c r="M196" s="23">
        <v>41265.166604582155</v>
      </c>
      <c r="N196" s="23">
        <v>24010.922589922666</v>
      </c>
      <c r="O196" s="23">
        <f>L196-N196</f>
        <v>17254.244014659489</v>
      </c>
      <c r="P196" s="23">
        <v>0</v>
      </c>
      <c r="Q196" s="23">
        <f t="shared" si="19"/>
        <v>0</v>
      </c>
      <c r="R196" s="23">
        <v>0</v>
      </c>
      <c r="S196" s="23">
        <f t="shared" si="20"/>
        <v>0</v>
      </c>
      <c r="T196" s="23">
        <f>O196</f>
        <v>17254.244014659489</v>
      </c>
      <c r="U196" s="23"/>
      <c r="V196" s="35" t="str" cm="1">
        <f t="array" ref="V196">_xlfn.IFS(H196="Majandamiskulud","2.1",H196="Tööjõukulud","2.2",H196="Muud kulud","2.4",H196="Muud tegevuskulud","2.4",H196="Sotsiaaltoetused","2.3",H196="Muud antud toetused ja ülekanded","2.3",H196="Materiaalsete ja immateriaalsete vara soetamine/renoveerimine","4")</f>
        <v>2.1</v>
      </c>
    </row>
    <row r="197" spans="1:22" x14ac:dyDescent="0.3">
      <c r="A197" s="22" t="s">
        <v>29</v>
      </c>
      <c r="B197" s="22" t="s">
        <v>30</v>
      </c>
      <c r="C197" s="22" t="s">
        <v>31</v>
      </c>
      <c r="D197" s="22" t="s">
        <v>47</v>
      </c>
      <c r="E197" s="22" t="s">
        <v>114</v>
      </c>
      <c r="F197" s="22" t="s">
        <v>115</v>
      </c>
      <c r="G197" s="22" t="s">
        <v>89</v>
      </c>
      <c r="H197" s="22" t="s">
        <v>36</v>
      </c>
      <c r="I197" s="22" t="s">
        <v>37</v>
      </c>
      <c r="J197" s="22" t="s">
        <v>83</v>
      </c>
      <c r="K197" s="22" t="s">
        <v>84</v>
      </c>
      <c r="L197" s="23">
        <v>3312.2372520135928</v>
      </c>
      <c r="M197" s="23">
        <v>0</v>
      </c>
      <c r="N197" s="23">
        <v>3312.2372520135941</v>
      </c>
      <c r="O197" s="23">
        <f t="shared" si="18"/>
        <v>0</v>
      </c>
      <c r="P197" s="23">
        <f t="shared" si="19"/>
        <v>0</v>
      </c>
      <c r="Q197" s="23">
        <f t="shared" si="19"/>
        <v>0</v>
      </c>
      <c r="R197" s="23">
        <v>0</v>
      </c>
      <c r="S197" s="23">
        <f t="shared" si="20"/>
        <v>0</v>
      </c>
      <c r="T197" s="23">
        <f>O197</f>
        <v>0</v>
      </c>
      <c r="U197" s="23"/>
      <c r="V197" s="35" t="str" cm="1">
        <f t="array" ref="V197">_xlfn.IFS(H197="Majandamiskulud","2.1",H197="Tööjõukulud","2.2",H197="Muud kulud","2.4",H197="Muud tegevuskulud","2.4",H197="Sotsiaaltoetused","2.3",H197="Muud antud toetused ja ülekanded","2.3",H197="Materiaalsete ja immateriaalsete vara soetamine/renoveerimine","4")</f>
        <v>2.1</v>
      </c>
    </row>
    <row r="198" spans="1:22" x14ac:dyDescent="0.3">
      <c r="A198" s="22" t="s">
        <v>29</v>
      </c>
      <c r="B198" s="22" t="s">
        <v>30</v>
      </c>
      <c r="C198" s="22" t="s">
        <v>31</v>
      </c>
      <c r="D198" s="22" t="s">
        <v>47</v>
      </c>
      <c r="E198" s="22" t="s">
        <v>114</v>
      </c>
      <c r="F198" s="22" t="s">
        <v>115</v>
      </c>
      <c r="G198" s="22" t="s">
        <v>89</v>
      </c>
      <c r="H198" s="22" t="s">
        <v>36</v>
      </c>
      <c r="I198" s="22" t="s">
        <v>37</v>
      </c>
      <c r="J198" s="22" t="s">
        <v>43</v>
      </c>
      <c r="K198" s="22" t="s">
        <v>44</v>
      </c>
      <c r="L198" s="23">
        <v>1253.5053840030819</v>
      </c>
      <c r="M198" s="23">
        <v>1253.5053840030819</v>
      </c>
      <c r="N198" s="23">
        <v>1253.5053840030819</v>
      </c>
      <c r="O198" s="23">
        <f t="shared" si="18"/>
        <v>0</v>
      </c>
      <c r="P198" s="23">
        <v>0</v>
      </c>
      <c r="Q198" s="23">
        <f t="shared" si="19"/>
        <v>0</v>
      </c>
      <c r="R198" s="23">
        <v>0</v>
      </c>
      <c r="S198" s="23">
        <f t="shared" si="20"/>
        <v>0</v>
      </c>
      <c r="T198" s="23">
        <f>O198</f>
        <v>0</v>
      </c>
      <c r="U198" s="23"/>
      <c r="V198" s="35" t="str" cm="1">
        <f t="array" ref="V198">_xlfn.IFS(H198="Majandamiskulud","2.1",H198="Tööjõukulud","2.2",H198="Muud kulud","2.4",H198="Muud tegevuskulud","2.4",H198="Sotsiaaltoetused","2.3",H198="Muud antud toetused ja ülekanded","2.3",H198="Materiaalsete ja immateriaalsete vara soetamine/renoveerimine","4")</f>
        <v>2.1</v>
      </c>
    </row>
    <row r="199" spans="1:22" x14ac:dyDescent="0.3">
      <c r="A199" s="22" t="s">
        <v>29</v>
      </c>
      <c r="B199" s="22" t="s">
        <v>30</v>
      </c>
      <c r="C199" s="22" t="s">
        <v>31</v>
      </c>
      <c r="D199" s="22" t="s">
        <v>47</v>
      </c>
      <c r="E199" s="22" t="s">
        <v>114</v>
      </c>
      <c r="F199" s="22" t="s">
        <v>115</v>
      </c>
      <c r="G199" s="22" t="s">
        <v>89</v>
      </c>
      <c r="H199" s="22" t="s">
        <v>63</v>
      </c>
      <c r="I199" s="22" t="s">
        <v>37</v>
      </c>
      <c r="J199" s="22" t="s">
        <v>64</v>
      </c>
      <c r="K199" s="22" t="s">
        <v>65</v>
      </c>
      <c r="L199" s="23">
        <v>382.24312311008424</v>
      </c>
      <c r="M199" s="23">
        <v>0</v>
      </c>
      <c r="N199" s="23">
        <v>381.43840074565037</v>
      </c>
      <c r="O199" s="23">
        <f t="shared" si="18"/>
        <v>0.80472236443387146</v>
      </c>
      <c r="P199" s="23">
        <f t="shared" si="19"/>
        <v>0.80472236443387146</v>
      </c>
      <c r="Q199" s="23">
        <v>0</v>
      </c>
      <c r="R199" s="23">
        <v>0</v>
      </c>
      <c r="S199" s="23">
        <f t="shared" si="20"/>
        <v>0</v>
      </c>
      <c r="T199" s="23">
        <v>0</v>
      </c>
      <c r="U199" s="23"/>
      <c r="V199" s="35" t="str" cm="1">
        <f t="array" ref="V199">_xlfn.IFS(H199="Majandamiskulud","2.1",H199="Tööjõukulud","2.2",H199="Muud kulud","2.4",H199="Muud tegevuskulud","2.4",H199="Sotsiaaltoetused","2.3",H199="Muud antud toetused ja ülekanded","2.3",H199="Materiaalsete ja immateriaalsete vara soetamine/renoveerimine","4")</f>
        <v>2.3</v>
      </c>
    </row>
    <row r="200" spans="1:22" x14ac:dyDescent="0.3">
      <c r="A200" s="22" t="s">
        <v>29</v>
      </c>
      <c r="B200" s="22" t="s">
        <v>30</v>
      </c>
      <c r="C200" s="22" t="s">
        <v>31</v>
      </c>
      <c r="D200" s="22" t="s">
        <v>47</v>
      </c>
      <c r="E200" s="22" t="s">
        <v>114</v>
      </c>
      <c r="F200" s="22" t="s">
        <v>115</v>
      </c>
      <c r="G200" s="22" t="s">
        <v>89</v>
      </c>
      <c r="H200" s="22" t="s">
        <v>45</v>
      </c>
      <c r="I200" s="22" t="s">
        <v>37</v>
      </c>
      <c r="J200" s="22" t="s">
        <v>38</v>
      </c>
      <c r="K200" s="22" t="s">
        <v>38</v>
      </c>
      <c r="L200" s="23">
        <v>1732.5443457394113</v>
      </c>
      <c r="M200" s="23">
        <v>-411.54213989946004</v>
      </c>
      <c r="N200" s="23">
        <v>1832.3200072160885</v>
      </c>
      <c r="O200" s="23">
        <f t="shared" si="18"/>
        <v>-99.775661476677215</v>
      </c>
      <c r="P200" s="23">
        <f t="shared" si="19"/>
        <v>-99.775661476677215</v>
      </c>
      <c r="Q200" s="23">
        <v>0</v>
      </c>
      <c r="R200" s="23">
        <v>0</v>
      </c>
      <c r="S200" s="23">
        <f t="shared" si="20"/>
        <v>0</v>
      </c>
      <c r="T200" s="23">
        <v>0</v>
      </c>
      <c r="U200" s="23"/>
      <c r="V200" s="35" t="str" cm="1">
        <f t="array" ref="V200">_xlfn.IFS(H200="Majandamiskulud","2.1",H200="Tööjõukulud","2.2",H200="Muud kulud","2.4",H200="Muud tegevuskulud","2.4",H200="Sotsiaaltoetused","2.3",H200="Muud antud toetused ja ülekanded","2.3",H200="Materiaalsete ja immateriaalsete vara soetamine/renoveerimine","4")</f>
        <v>2.4</v>
      </c>
    </row>
    <row r="201" spans="1:22" x14ac:dyDescent="0.3">
      <c r="A201" s="22" t="s">
        <v>29</v>
      </c>
      <c r="B201" s="22" t="s">
        <v>30</v>
      </c>
      <c r="C201" s="22" t="s">
        <v>31</v>
      </c>
      <c r="D201" s="22" t="s">
        <v>47</v>
      </c>
      <c r="E201" s="22" t="s">
        <v>114</v>
      </c>
      <c r="F201" s="22" t="s">
        <v>115</v>
      </c>
      <c r="G201" s="22" t="s">
        <v>89</v>
      </c>
      <c r="H201" s="22" t="s">
        <v>46</v>
      </c>
      <c r="I201" s="22" t="s">
        <v>37</v>
      </c>
      <c r="J201" s="22" t="s">
        <v>38</v>
      </c>
      <c r="K201" s="22" t="s">
        <v>38</v>
      </c>
      <c r="L201" s="23">
        <v>3231430.9367219396</v>
      </c>
      <c r="M201" s="23">
        <v>-145034.87943057233</v>
      </c>
      <c r="N201" s="23">
        <v>3186074.2868837281</v>
      </c>
      <c r="O201" s="23">
        <f t="shared" si="18"/>
        <v>45356.649838211481</v>
      </c>
      <c r="P201" s="23">
        <f t="shared" si="19"/>
        <v>45356.649838211481</v>
      </c>
      <c r="Q201" s="23">
        <v>0</v>
      </c>
      <c r="R201" s="23">
        <v>0</v>
      </c>
      <c r="S201" s="23">
        <f t="shared" si="20"/>
        <v>0</v>
      </c>
      <c r="T201" s="23">
        <v>0</v>
      </c>
      <c r="U201" s="23"/>
      <c r="V201" s="35" t="str" cm="1">
        <f t="array" ref="V201">_xlfn.IFS(H201="Majandamiskulud","2.1",H201="Tööjõukulud","2.2",H201="Muud kulud","2.4",H201="Muud tegevuskulud","2.4",H201="Sotsiaaltoetused","2.3",H201="Muud antud toetused ja ülekanded","2.3",H201="Materiaalsete ja immateriaalsete vara soetamine/renoveerimine","4")</f>
        <v>2.2</v>
      </c>
    </row>
    <row r="202" spans="1:22" x14ac:dyDescent="0.3">
      <c r="A202" s="22" t="s">
        <v>29</v>
      </c>
      <c r="B202" s="22" t="s">
        <v>30</v>
      </c>
      <c r="C202" s="22" t="s">
        <v>31</v>
      </c>
      <c r="D202" s="22" t="s">
        <v>47</v>
      </c>
      <c r="E202" s="22" t="s">
        <v>114</v>
      </c>
      <c r="F202" s="22" t="s">
        <v>115</v>
      </c>
      <c r="G202" s="22" t="s">
        <v>89</v>
      </c>
      <c r="H202" s="22" t="s">
        <v>46</v>
      </c>
      <c r="I202" s="22" t="s">
        <v>37</v>
      </c>
      <c r="J202" s="22" t="s">
        <v>59</v>
      </c>
      <c r="K202" s="22" t="s">
        <v>60</v>
      </c>
      <c r="L202" s="23">
        <v>3217.5000000001651</v>
      </c>
      <c r="M202" s="23">
        <v>0</v>
      </c>
      <c r="N202" s="23">
        <v>4612.3412518694358</v>
      </c>
      <c r="O202" s="23">
        <f t="shared" si="18"/>
        <v>-1394.8412518692708</v>
      </c>
      <c r="P202" s="23">
        <f t="shared" si="19"/>
        <v>-1394.8412518692708</v>
      </c>
      <c r="Q202" s="23">
        <v>0</v>
      </c>
      <c r="R202" s="23">
        <v>0</v>
      </c>
      <c r="S202" s="23">
        <f t="shared" si="20"/>
        <v>0</v>
      </c>
      <c r="T202" s="23">
        <v>0</v>
      </c>
      <c r="U202" s="23"/>
      <c r="V202" s="35" t="str" cm="1">
        <f t="array" ref="V202">_xlfn.IFS(H202="Majandamiskulud","2.1",H202="Tööjõukulud","2.2",H202="Muud kulud","2.4",H202="Muud tegevuskulud","2.4",H202="Sotsiaaltoetused","2.3",H202="Muud antud toetused ja ülekanded","2.3",H202="Materiaalsete ja immateriaalsete vara soetamine/renoveerimine","4")</f>
        <v>2.2</v>
      </c>
    </row>
    <row r="203" spans="1:22" x14ac:dyDescent="0.3">
      <c r="A203" s="22" t="s">
        <v>29</v>
      </c>
      <c r="B203" s="22" t="s">
        <v>30</v>
      </c>
      <c r="C203" s="22" t="s">
        <v>31</v>
      </c>
      <c r="D203" s="22" t="s">
        <v>47</v>
      </c>
      <c r="E203" s="22" t="s">
        <v>114</v>
      </c>
      <c r="F203" s="22" t="s">
        <v>115</v>
      </c>
      <c r="G203" s="22" t="s">
        <v>89</v>
      </c>
      <c r="H203" s="22" t="s">
        <v>46</v>
      </c>
      <c r="I203" s="22" t="s">
        <v>37</v>
      </c>
      <c r="J203" s="22" t="s">
        <v>61</v>
      </c>
      <c r="K203" s="22" t="s">
        <v>62</v>
      </c>
      <c r="L203" s="23">
        <v>1380.670500000165</v>
      </c>
      <c r="M203" s="23">
        <v>0</v>
      </c>
      <c r="N203" s="23">
        <v>9828.3858607769871</v>
      </c>
      <c r="O203" s="23">
        <f t="shared" si="18"/>
        <v>-8447.7153607768214</v>
      </c>
      <c r="P203" s="23">
        <f t="shared" si="19"/>
        <v>-8447.7153607768214</v>
      </c>
      <c r="Q203" s="23">
        <v>0</v>
      </c>
      <c r="R203" s="23">
        <v>0</v>
      </c>
      <c r="S203" s="23">
        <f t="shared" si="20"/>
        <v>0</v>
      </c>
      <c r="T203" s="23">
        <v>0</v>
      </c>
      <c r="U203" s="23"/>
      <c r="V203" s="35" t="str" cm="1">
        <f t="array" ref="V203">_xlfn.IFS(H203="Majandamiskulud","2.1",H203="Tööjõukulud","2.2",H203="Muud kulud","2.4",H203="Muud tegevuskulud","2.4",H203="Sotsiaaltoetused","2.3",H203="Muud antud toetused ja ülekanded","2.3",H203="Materiaalsete ja immateriaalsete vara soetamine/renoveerimine","4")</f>
        <v>2.2</v>
      </c>
    </row>
    <row r="204" spans="1:22" x14ac:dyDescent="0.3">
      <c r="A204" s="22" t="s">
        <v>29</v>
      </c>
      <c r="B204" s="22" t="s">
        <v>30</v>
      </c>
      <c r="C204" s="22" t="s">
        <v>31</v>
      </c>
      <c r="D204" s="22" t="s">
        <v>47</v>
      </c>
      <c r="E204" s="22" t="s">
        <v>114</v>
      </c>
      <c r="F204" s="22" t="s">
        <v>115</v>
      </c>
      <c r="G204" s="22" t="s">
        <v>89</v>
      </c>
      <c r="H204" s="22" t="s">
        <v>46</v>
      </c>
      <c r="I204" s="22" t="s">
        <v>37</v>
      </c>
      <c r="J204" s="22" t="s">
        <v>41</v>
      </c>
      <c r="K204" s="22" t="s">
        <v>42</v>
      </c>
      <c r="L204" s="23">
        <v>31429.287055779911</v>
      </c>
      <c r="M204" s="23">
        <v>31429.287055779911</v>
      </c>
      <c r="N204" s="23">
        <v>40753.387189109257</v>
      </c>
      <c r="O204" s="23">
        <f>L204-N204</f>
        <v>-9324.1001333293461</v>
      </c>
      <c r="P204" s="23">
        <v>0</v>
      </c>
      <c r="Q204" s="23">
        <f t="shared" si="19"/>
        <v>0</v>
      </c>
      <c r="R204" s="23">
        <v>0</v>
      </c>
      <c r="S204" s="23">
        <f t="shared" si="20"/>
        <v>0</v>
      </c>
      <c r="T204" s="23">
        <f>O204</f>
        <v>-9324.1001333293461</v>
      </c>
      <c r="U204" s="23"/>
      <c r="V204" s="35" t="str" cm="1">
        <f t="array" ref="V204">_xlfn.IFS(H204="Majandamiskulud","2.1",H204="Tööjõukulud","2.2",H204="Muud kulud","2.4",H204="Muud tegevuskulud","2.4",H204="Sotsiaaltoetused","2.3",H204="Muud antud toetused ja ülekanded","2.3",H204="Materiaalsete ja immateriaalsete vara soetamine/renoveerimine","4")</f>
        <v>2.2</v>
      </c>
    </row>
    <row r="205" spans="1:22" x14ac:dyDescent="0.3">
      <c r="A205" s="22" t="s">
        <v>29</v>
      </c>
      <c r="B205" s="22" t="s">
        <v>30</v>
      </c>
      <c r="C205" s="22" t="s">
        <v>31</v>
      </c>
      <c r="D205" s="22" t="s">
        <v>47</v>
      </c>
      <c r="E205" s="22" t="s">
        <v>116</v>
      </c>
      <c r="F205" s="22" t="s">
        <v>117</v>
      </c>
      <c r="G205" s="22" t="s">
        <v>89</v>
      </c>
      <c r="H205" s="22" t="s">
        <v>36</v>
      </c>
      <c r="I205" s="22" t="s">
        <v>37</v>
      </c>
      <c r="J205" s="22" t="s">
        <v>38</v>
      </c>
      <c r="K205" s="22" t="s">
        <v>38</v>
      </c>
      <c r="L205" s="23">
        <v>234549.07180517112</v>
      </c>
      <c r="M205" s="23">
        <v>35055.509371511689</v>
      </c>
      <c r="N205" s="23">
        <v>193806.77032266592</v>
      </c>
      <c r="O205" s="23">
        <f t="shared" si="18"/>
        <v>40742.301482505194</v>
      </c>
      <c r="P205" s="23">
        <f t="shared" si="19"/>
        <v>40742.301482505194</v>
      </c>
      <c r="Q205" s="23">
        <v>0</v>
      </c>
      <c r="R205" s="23">
        <v>0</v>
      </c>
      <c r="S205" s="23">
        <f t="shared" si="20"/>
        <v>0</v>
      </c>
      <c r="T205" s="23">
        <v>0</v>
      </c>
      <c r="U205" s="23"/>
      <c r="V205" s="35" t="str" cm="1">
        <f t="array" ref="V205">_xlfn.IFS(H205="Majandamiskulud","2.1",H205="Tööjõukulud","2.2",H205="Muud kulud","2.4",H205="Muud tegevuskulud","2.4",H205="Sotsiaaltoetused","2.3",H205="Muud antud toetused ja ülekanded","2.3",H205="Materiaalsete ja immateriaalsete vara soetamine/renoveerimine","4")</f>
        <v>2.1</v>
      </c>
    </row>
    <row r="206" spans="1:22" x14ac:dyDescent="0.3">
      <c r="A206" s="22" t="s">
        <v>29</v>
      </c>
      <c r="B206" s="22" t="s">
        <v>30</v>
      </c>
      <c r="C206" s="22" t="s">
        <v>31</v>
      </c>
      <c r="D206" s="22" t="s">
        <v>47</v>
      </c>
      <c r="E206" s="22" t="s">
        <v>116</v>
      </c>
      <c r="F206" s="22" t="s">
        <v>117</v>
      </c>
      <c r="G206" s="22" t="s">
        <v>89</v>
      </c>
      <c r="H206" s="22" t="s">
        <v>36</v>
      </c>
      <c r="I206" s="22" t="s">
        <v>37</v>
      </c>
      <c r="J206" s="22" t="s">
        <v>39</v>
      </c>
      <c r="K206" s="22" t="s">
        <v>40</v>
      </c>
      <c r="L206" s="23">
        <v>9187.7110816006534</v>
      </c>
      <c r="M206" s="23">
        <v>0</v>
      </c>
      <c r="N206" s="23">
        <v>9089.7715928033758</v>
      </c>
      <c r="O206" s="23">
        <f t="shared" si="18"/>
        <v>97.93948879727759</v>
      </c>
      <c r="P206" s="23">
        <v>0</v>
      </c>
      <c r="Q206" s="23">
        <f t="shared" si="19"/>
        <v>0</v>
      </c>
      <c r="R206" s="23">
        <v>0</v>
      </c>
      <c r="S206" s="23">
        <f t="shared" si="20"/>
        <v>0</v>
      </c>
      <c r="T206" s="23">
        <f>O206</f>
        <v>97.93948879727759</v>
      </c>
      <c r="U206" s="23"/>
      <c r="V206" s="35" t="str" cm="1">
        <f t="array" ref="V206">_xlfn.IFS(H206="Majandamiskulud","2.1",H206="Tööjõukulud","2.2",H206="Muud kulud","2.4",H206="Muud tegevuskulud","2.4",H206="Sotsiaaltoetused","2.3",H206="Muud antud toetused ja ülekanded","2.3",H206="Materiaalsete ja immateriaalsete vara soetamine/renoveerimine","4")</f>
        <v>2.1</v>
      </c>
    </row>
    <row r="207" spans="1:22" x14ac:dyDescent="0.3">
      <c r="A207" s="22" t="s">
        <v>29</v>
      </c>
      <c r="B207" s="22" t="s">
        <v>30</v>
      </c>
      <c r="C207" s="22" t="s">
        <v>31</v>
      </c>
      <c r="D207" s="22" t="s">
        <v>47</v>
      </c>
      <c r="E207" s="22" t="s">
        <v>116</v>
      </c>
      <c r="F207" s="22" t="s">
        <v>117</v>
      </c>
      <c r="G207" s="22" t="s">
        <v>89</v>
      </c>
      <c r="H207" s="22" t="s">
        <v>36</v>
      </c>
      <c r="I207" s="22" t="s">
        <v>37</v>
      </c>
      <c r="J207" s="22" t="s">
        <v>59</v>
      </c>
      <c r="K207" s="22" t="s">
        <v>60</v>
      </c>
      <c r="L207" s="23">
        <v>0</v>
      </c>
      <c r="M207" s="23">
        <v>0</v>
      </c>
      <c r="N207" s="23">
        <v>8.8195616806033783</v>
      </c>
      <c r="O207" s="23">
        <f t="shared" si="18"/>
        <v>-8.8195616806033783</v>
      </c>
      <c r="P207" s="23">
        <f t="shared" si="19"/>
        <v>-8.8195616806033783</v>
      </c>
      <c r="Q207" s="23">
        <v>0</v>
      </c>
      <c r="R207" s="23">
        <v>0</v>
      </c>
      <c r="S207" s="23">
        <f t="shared" si="20"/>
        <v>0</v>
      </c>
      <c r="T207" s="23">
        <v>0</v>
      </c>
      <c r="U207" s="23"/>
      <c r="V207" s="35" t="str" cm="1">
        <f t="array" ref="V207">_xlfn.IFS(H207="Majandamiskulud","2.1",H207="Tööjõukulud","2.2",H207="Muud kulud","2.4",H207="Muud tegevuskulud","2.4",H207="Sotsiaaltoetused","2.3",H207="Muud antud toetused ja ülekanded","2.3",H207="Materiaalsete ja immateriaalsete vara soetamine/renoveerimine","4")</f>
        <v>2.1</v>
      </c>
    </row>
    <row r="208" spans="1:22" x14ac:dyDescent="0.3">
      <c r="A208" s="22" t="s">
        <v>29</v>
      </c>
      <c r="B208" s="22" t="s">
        <v>30</v>
      </c>
      <c r="C208" s="22" t="s">
        <v>31</v>
      </c>
      <c r="D208" s="22" t="s">
        <v>47</v>
      </c>
      <c r="E208" s="22" t="s">
        <v>116</v>
      </c>
      <c r="F208" s="22" t="s">
        <v>117</v>
      </c>
      <c r="G208" s="22" t="s">
        <v>89</v>
      </c>
      <c r="H208" s="22" t="s">
        <v>45</v>
      </c>
      <c r="I208" s="22" t="s">
        <v>37</v>
      </c>
      <c r="J208" s="22" t="s">
        <v>38</v>
      </c>
      <c r="K208" s="22" t="s">
        <v>38</v>
      </c>
      <c r="L208" s="23">
        <v>63.930546235491583</v>
      </c>
      <c r="M208" s="23">
        <v>-16.793756875443773</v>
      </c>
      <c r="N208" s="23">
        <v>60.489990609569986</v>
      </c>
      <c r="O208" s="23">
        <f t="shared" si="18"/>
        <v>3.440555625921597</v>
      </c>
      <c r="P208" s="23">
        <f t="shared" si="19"/>
        <v>3.440555625921597</v>
      </c>
      <c r="Q208" s="23">
        <v>0</v>
      </c>
      <c r="R208" s="23">
        <v>0</v>
      </c>
      <c r="S208" s="23">
        <f t="shared" si="20"/>
        <v>0</v>
      </c>
      <c r="T208" s="23">
        <v>0</v>
      </c>
      <c r="U208" s="23"/>
      <c r="V208" s="35" t="str" cm="1">
        <f t="array" ref="V208">_xlfn.IFS(H208="Majandamiskulud","2.1",H208="Tööjõukulud","2.2",H208="Muud kulud","2.4",H208="Muud tegevuskulud","2.4",H208="Sotsiaaltoetused","2.3",H208="Muud antud toetused ja ülekanded","2.3",H208="Materiaalsete ja immateriaalsete vara soetamine/renoveerimine","4")</f>
        <v>2.4</v>
      </c>
    </row>
    <row r="209" spans="1:22" x14ac:dyDescent="0.3">
      <c r="A209" s="22" t="s">
        <v>29</v>
      </c>
      <c r="B209" s="22" t="s">
        <v>30</v>
      </c>
      <c r="C209" s="22" t="s">
        <v>31</v>
      </c>
      <c r="D209" s="22" t="s">
        <v>47</v>
      </c>
      <c r="E209" s="22" t="s">
        <v>116</v>
      </c>
      <c r="F209" s="22" t="s">
        <v>117</v>
      </c>
      <c r="G209" s="22" t="s">
        <v>89</v>
      </c>
      <c r="H209" s="22" t="s">
        <v>46</v>
      </c>
      <c r="I209" s="22" t="s">
        <v>37</v>
      </c>
      <c r="J209" s="22" t="s">
        <v>38</v>
      </c>
      <c r="K209" s="22" t="s">
        <v>38</v>
      </c>
      <c r="L209" s="23">
        <v>275467.21089834237</v>
      </c>
      <c r="M209" s="23">
        <v>-35453.716504672644</v>
      </c>
      <c r="N209" s="23">
        <v>270815.9255067496</v>
      </c>
      <c r="O209" s="23">
        <f t="shared" si="18"/>
        <v>4651.2853915927699</v>
      </c>
      <c r="P209" s="23">
        <f t="shared" si="19"/>
        <v>4651.2853915927699</v>
      </c>
      <c r="Q209" s="23">
        <v>0</v>
      </c>
      <c r="R209" s="23">
        <v>0</v>
      </c>
      <c r="S209" s="23">
        <f t="shared" si="20"/>
        <v>0</v>
      </c>
      <c r="T209" s="23">
        <v>0</v>
      </c>
      <c r="U209" s="23"/>
      <c r="V209" s="35" t="str" cm="1">
        <f t="array" ref="V209">_xlfn.IFS(H209="Majandamiskulud","2.1",H209="Tööjõukulud","2.2",H209="Muud kulud","2.4",H209="Muud tegevuskulud","2.4",H209="Sotsiaaltoetused","2.3",H209="Muud antud toetused ja ülekanded","2.3",H209="Materiaalsete ja immateriaalsete vara soetamine/renoveerimine","4")</f>
        <v>2.2</v>
      </c>
    </row>
    <row r="210" spans="1:22" x14ac:dyDescent="0.3">
      <c r="A210" s="22" t="s">
        <v>29</v>
      </c>
      <c r="B210" s="22" t="s">
        <v>30</v>
      </c>
      <c r="C210" s="22" t="s">
        <v>31</v>
      </c>
      <c r="D210" s="22" t="s">
        <v>47</v>
      </c>
      <c r="E210" s="22" t="s">
        <v>116</v>
      </c>
      <c r="F210" s="22" t="s">
        <v>117</v>
      </c>
      <c r="G210" s="22" t="s">
        <v>89</v>
      </c>
      <c r="H210" s="22" t="s">
        <v>46</v>
      </c>
      <c r="I210" s="22" t="s">
        <v>37</v>
      </c>
      <c r="J210" s="22" t="s">
        <v>59</v>
      </c>
      <c r="K210" s="22" t="s">
        <v>60</v>
      </c>
      <c r="L210" s="23">
        <v>0</v>
      </c>
      <c r="M210" s="23">
        <v>0</v>
      </c>
      <c r="N210" s="23">
        <v>137.00411327457513</v>
      </c>
      <c r="O210" s="23">
        <f t="shared" si="18"/>
        <v>-137.00411327457513</v>
      </c>
      <c r="P210" s="23">
        <f t="shared" si="19"/>
        <v>-137.00411327457513</v>
      </c>
      <c r="Q210" s="23">
        <v>0</v>
      </c>
      <c r="R210" s="23">
        <v>0</v>
      </c>
      <c r="S210" s="23">
        <f t="shared" si="20"/>
        <v>0</v>
      </c>
      <c r="T210" s="23">
        <v>0</v>
      </c>
      <c r="U210" s="23"/>
      <c r="V210" s="35" t="str" cm="1">
        <f t="array" ref="V210">_xlfn.IFS(H210="Majandamiskulud","2.1",H210="Tööjõukulud","2.2",H210="Muud kulud","2.4",H210="Muud tegevuskulud","2.4",H210="Sotsiaaltoetused","2.3",H210="Muud antud toetused ja ülekanded","2.3",H210="Materiaalsete ja immateriaalsete vara soetamine/renoveerimine","4")</f>
        <v>2.2</v>
      </c>
    </row>
    <row r="211" spans="1:22" x14ac:dyDescent="0.3">
      <c r="A211" s="22" t="s">
        <v>29</v>
      </c>
      <c r="B211" s="22" t="s">
        <v>30</v>
      </c>
      <c r="C211" s="22" t="s">
        <v>31</v>
      </c>
      <c r="D211" s="22" t="s">
        <v>47</v>
      </c>
      <c r="E211" s="22" t="s">
        <v>116</v>
      </c>
      <c r="F211" s="22" t="s">
        <v>117</v>
      </c>
      <c r="G211" s="22" t="s">
        <v>89</v>
      </c>
      <c r="H211" s="22" t="s">
        <v>46</v>
      </c>
      <c r="I211" s="22" t="s">
        <v>37</v>
      </c>
      <c r="J211" s="22" t="s">
        <v>61</v>
      </c>
      <c r="K211" s="22" t="s">
        <v>62</v>
      </c>
      <c r="L211" s="23">
        <v>0</v>
      </c>
      <c r="M211" s="23">
        <v>0</v>
      </c>
      <c r="N211" s="23">
        <v>700.48265428701188</v>
      </c>
      <c r="O211" s="23">
        <f t="shared" si="18"/>
        <v>-700.48265428701188</v>
      </c>
      <c r="P211" s="23">
        <f t="shared" si="19"/>
        <v>-700.48265428701188</v>
      </c>
      <c r="Q211" s="23">
        <v>0</v>
      </c>
      <c r="R211" s="23">
        <v>0</v>
      </c>
      <c r="S211" s="23">
        <f t="shared" si="20"/>
        <v>0</v>
      </c>
      <c r="T211" s="23">
        <v>0</v>
      </c>
      <c r="U211" s="23"/>
      <c r="V211" s="35" t="str" cm="1">
        <f t="array" ref="V211">_xlfn.IFS(H211="Majandamiskulud","2.1",H211="Tööjõukulud","2.2",H211="Muud kulud","2.4",H211="Muud tegevuskulud","2.4",H211="Sotsiaaltoetused","2.3",H211="Muud antud toetused ja ülekanded","2.3",H211="Materiaalsete ja immateriaalsete vara soetamine/renoveerimine","4")</f>
        <v>2.2</v>
      </c>
    </row>
    <row r="212" spans="1:22" x14ac:dyDescent="0.3">
      <c r="A212" s="22" t="s">
        <v>29</v>
      </c>
      <c r="B212" s="22" t="s">
        <v>30</v>
      </c>
      <c r="C212" s="22" t="s">
        <v>31</v>
      </c>
      <c r="D212" s="22" t="s">
        <v>47</v>
      </c>
      <c r="E212" s="22" t="s">
        <v>116</v>
      </c>
      <c r="F212" s="22" t="s">
        <v>117</v>
      </c>
      <c r="G212" s="22" t="s">
        <v>89</v>
      </c>
      <c r="H212" s="22" t="s">
        <v>46</v>
      </c>
      <c r="I212" s="22" t="s">
        <v>37</v>
      </c>
      <c r="J212" s="22" t="s">
        <v>41</v>
      </c>
      <c r="K212" s="22" t="s">
        <v>42</v>
      </c>
      <c r="L212" s="23">
        <v>-2301.8231637467356</v>
      </c>
      <c r="M212" s="23">
        <v>-2301.8231637467356</v>
      </c>
      <c r="N212" s="23">
        <v>99.803048100056515</v>
      </c>
      <c r="O212" s="23">
        <f>L212-N212</f>
        <v>-2401.6262118467921</v>
      </c>
      <c r="P212" s="23">
        <v>0</v>
      </c>
      <c r="Q212" s="23">
        <f t="shared" si="19"/>
        <v>0</v>
      </c>
      <c r="R212" s="23">
        <v>0</v>
      </c>
      <c r="S212" s="23">
        <f t="shared" si="20"/>
        <v>0</v>
      </c>
      <c r="T212" s="23">
        <f>O212</f>
        <v>-2401.6262118467921</v>
      </c>
      <c r="U212" s="23"/>
      <c r="V212" s="35" t="str" cm="1">
        <f t="array" ref="V212">_xlfn.IFS(H212="Majandamiskulud","2.1",H212="Tööjõukulud","2.2",H212="Muud kulud","2.4",H212="Muud tegevuskulud","2.4",H212="Sotsiaaltoetused","2.3",H212="Muud antud toetused ja ülekanded","2.3",H212="Materiaalsete ja immateriaalsete vara soetamine/renoveerimine","4")</f>
        <v>2.2</v>
      </c>
    </row>
    <row r="213" spans="1:22" x14ac:dyDescent="0.3">
      <c r="A213" s="22" t="s">
        <v>29</v>
      </c>
      <c r="B213" s="22" t="s">
        <v>30</v>
      </c>
      <c r="C213" s="22" t="s">
        <v>31</v>
      </c>
      <c r="D213" s="22" t="s">
        <v>47</v>
      </c>
      <c r="E213" s="22" t="s">
        <v>118</v>
      </c>
      <c r="F213" s="22" t="s">
        <v>119</v>
      </c>
      <c r="G213" s="22" t="s">
        <v>89</v>
      </c>
      <c r="H213" s="22" t="s">
        <v>36</v>
      </c>
      <c r="I213" s="22" t="s">
        <v>37</v>
      </c>
      <c r="J213" s="22" t="s">
        <v>38</v>
      </c>
      <c r="K213" s="22" t="s">
        <v>38</v>
      </c>
      <c r="L213" s="23">
        <v>1167678.0768444692</v>
      </c>
      <c r="M213" s="23">
        <v>355276.66518576426</v>
      </c>
      <c r="N213" s="23">
        <v>1118171.8487913271</v>
      </c>
      <c r="O213" s="23">
        <f t="shared" si="18"/>
        <v>49506.228053142084</v>
      </c>
      <c r="P213" s="23">
        <f t="shared" si="19"/>
        <v>49506.228053142084</v>
      </c>
      <c r="Q213" s="23">
        <v>0</v>
      </c>
      <c r="R213" s="23">
        <v>0</v>
      </c>
      <c r="S213" s="23">
        <f t="shared" si="20"/>
        <v>0</v>
      </c>
      <c r="T213" s="23">
        <v>0</v>
      </c>
      <c r="U213" s="23"/>
      <c r="V213" s="35" t="str" cm="1">
        <f t="array" ref="V213">_xlfn.IFS(H213="Majandamiskulud","2.1",H213="Tööjõukulud","2.2",H213="Muud kulud","2.4",H213="Muud tegevuskulud","2.4",H213="Sotsiaaltoetused","2.3",H213="Muud antud toetused ja ülekanded","2.3",H213="Materiaalsete ja immateriaalsete vara soetamine/renoveerimine","4")</f>
        <v>2.1</v>
      </c>
    </row>
    <row r="214" spans="1:22" x14ac:dyDescent="0.3">
      <c r="A214" s="22" t="s">
        <v>29</v>
      </c>
      <c r="B214" s="22" t="s">
        <v>30</v>
      </c>
      <c r="C214" s="22" t="s">
        <v>31</v>
      </c>
      <c r="D214" s="22" t="s">
        <v>47</v>
      </c>
      <c r="E214" s="22" t="s">
        <v>118</v>
      </c>
      <c r="F214" s="22" t="s">
        <v>119</v>
      </c>
      <c r="G214" s="22" t="s">
        <v>89</v>
      </c>
      <c r="H214" s="22" t="s">
        <v>36</v>
      </c>
      <c r="I214" s="22" t="s">
        <v>37</v>
      </c>
      <c r="J214" s="22" t="s">
        <v>39</v>
      </c>
      <c r="K214" s="22" t="s">
        <v>40</v>
      </c>
      <c r="L214" s="23">
        <v>52332.360205791054</v>
      </c>
      <c r="M214" s="23">
        <v>0</v>
      </c>
      <c r="N214" s="23">
        <v>50968.474436245728</v>
      </c>
      <c r="O214" s="23">
        <f t="shared" si="18"/>
        <v>1363.8857695453262</v>
      </c>
      <c r="P214" s="23">
        <v>0</v>
      </c>
      <c r="Q214" s="23">
        <f t="shared" si="19"/>
        <v>0</v>
      </c>
      <c r="R214" s="23">
        <v>0</v>
      </c>
      <c r="S214" s="23">
        <f t="shared" si="20"/>
        <v>0</v>
      </c>
      <c r="T214" s="23">
        <f>O214</f>
        <v>1363.8857695453262</v>
      </c>
      <c r="U214" s="23"/>
      <c r="V214" s="35" t="str" cm="1">
        <f t="array" ref="V214">_xlfn.IFS(H214="Majandamiskulud","2.1",H214="Tööjõukulud","2.2",H214="Muud kulud","2.4",H214="Muud tegevuskulud","2.4",H214="Sotsiaaltoetused","2.3",H214="Muud antud toetused ja ülekanded","2.3",H214="Materiaalsete ja immateriaalsete vara soetamine/renoveerimine","4")</f>
        <v>2.1</v>
      </c>
    </row>
    <row r="215" spans="1:22" x14ac:dyDescent="0.3">
      <c r="A215" s="22" t="s">
        <v>29</v>
      </c>
      <c r="B215" s="22" t="s">
        <v>30</v>
      </c>
      <c r="C215" s="22" t="s">
        <v>31</v>
      </c>
      <c r="D215" s="22" t="s">
        <v>47</v>
      </c>
      <c r="E215" s="22" t="s">
        <v>118</v>
      </c>
      <c r="F215" s="22" t="s">
        <v>119</v>
      </c>
      <c r="G215" s="22" t="s">
        <v>89</v>
      </c>
      <c r="H215" s="22" t="s">
        <v>36</v>
      </c>
      <c r="I215" s="22" t="s">
        <v>37</v>
      </c>
      <c r="J215" s="22" t="s">
        <v>53</v>
      </c>
      <c r="K215" s="22" t="s">
        <v>54</v>
      </c>
      <c r="L215" s="23">
        <v>215842.63369053998</v>
      </c>
      <c r="M215" s="23">
        <v>0</v>
      </c>
      <c r="N215" s="23">
        <v>219781.85408395081</v>
      </c>
      <c r="O215" s="23">
        <f t="shared" si="18"/>
        <v>-3939.2203934108256</v>
      </c>
      <c r="P215" s="23">
        <v>0</v>
      </c>
      <c r="Q215" s="23">
        <f t="shared" si="19"/>
        <v>0</v>
      </c>
      <c r="R215" s="23">
        <v>0</v>
      </c>
      <c r="S215" s="23">
        <f t="shared" si="20"/>
        <v>0</v>
      </c>
      <c r="T215" s="23">
        <f>O215</f>
        <v>-3939.2203934108256</v>
      </c>
      <c r="U215" s="23"/>
      <c r="V215" s="35" t="str" cm="1">
        <f t="array" ref="V215">_xlfn.IFS(H215="Majandamiskulud","2.1",H215="Tööjõukulud","2.2",H215="Muud kulud","2.4",H215="Muud tegevuskulud","2.4",H215="Sotsiaaltoetused","2.3",H215="Muud antud toetused ja ülekanded","2.3",H215="Materiaalsete ja immateriaalsete vara soetamine/renoveerimine","4")</f>
        <v>2.1</v>
      </c>
    </row>
    <row r="216" spans="1:22" x14ac:dyDescent="0.3">
      <c r="A216" s="22" t="s">
        <v>29</v>
      </c>
      <c r="B216" s="22" t="s">
        <v>30</v>
      </c>
      <c r="C216" s="22" t="s">
        <v>31</v>
      </c>
      <c r="D216" s="22" t="s">
        <v>47</v>
      </c>
      <c r="E216" s="22" t="s">
        <v>118</v>
      </c>
      <c r="F216" s="22" t="s">
        <v>119</v>
      </c>
      <c r="G216" s="22" t="s">
        <v>89</v>
      </c>
      <c r="H216" s="22" t="s">
        <v>36</v>
      </c>
      <c r="I216" s="22" t="s">
        <v>37</v>
      </c>
      <c r="J216" s="22" t="s">
        <v>59</v>
      </c>
      <c r="K216" s="22" t="s">
        <v>60</v>
      </c>
      <c r="L216" s="23">
        <v>0</v>
      </c>
      <c r="M216" s="23">
        <v>0</v>
      </c>
      <c r="N216" s="23">
        <v>67.626420834604914</v>
      </c>
      <c r="O216" s="23">
        <f t="shared" si="18"/>
        <v>-67.626420834604914</v>
      </c>
      <c r="P216" s="23">
        <f t="shared" si="19"/>
        <v>-67.626420834604914</v>
      </c>
      <c r="Q216" s="23">
        <v>0</v>
      </c>
      <c r="R216" s="23">
        <v>0</v>
      </c>
      <c r="S216" s="23">
        <f t="shared" si="20"/>
        <v>0</v>
      </c>
      <c r="T216" s="23">
        <v>0</v>
      </c>
      <c r="U216" s="23"/>
      <c r="V216" s="35" t="str" cm="1">
        <f t="array" ref="V216">_xlfn.IFS(H216="Majandamiskulud","2.1",H216="Tööjõukulud","2.2",H216="Muud kulud","2.4",H216="Muud tegevuskulud","2.4",H216="Sotsiaaltoetused","2.3",H216="Muud antud toetused ja ülekanded","2.3",H216="Materiaalsete ja immateriaalsete vara soetamine/renoveerimine","4")</f>
        <v>2.1</v>
      </c>
    </row>
    <row r="217" spans="1:22" x14ac:dyDescent="0.3">
      <c r="A217" s="22" t="s">
        <v>29</v>
      </c>
      <c r="B217" s="22" t="s">
        <v>30</v>
      </c>
      <c r="C217" s="22" t="s">
        <v>31</v>
      </c>
      <c r="D217" s="22" t="s">
        <v>47</v>
      </c>
      <c r="E217" s="22" t="s">
        <v>118</v>
      </c>
      <c r="F217" s="22" t="s">
        <v>119</v>
      </c>
      <c r="G217" s="22" t="s">
        <v>89</v>
      </c>
      <c r="H217" s="22" t="s">
        <v>36</v>
      </c>
      <c r="I217" s="22" t="s">
        <v>37</v>
      </c>
      <c r="J217" s="22" t="s">
        <v>83</v>
      </c>
      <c r="K217" s="22" t="s">
        <v>84</v>
      </c>
      <c r="L217" s="23">
        <v>1269.1547049457199</v>
      </c>
      <c r="M217" s="23">
        <v>0</v>
      </c>
      <c r="N217" s="23">
        <v>1269.1547049457211</v>
      </c>
      <c r="O217" s="23">
        <f t="shared" si="18"/>
        <v>0</v>
      </c>
      <c r="P217" s="23">
        <f t="shared" si="19"/>
        <v>0</v>
      </c>
      <c r="Q217" s="23">
        <f t="shared" si="19"/>
        <v>0</v>
      </c>
      <c r="R217" s="23">
        <v>0</v>
      </c>
      <c r="S217" s="23">
        <f t="shared" si="20"/>
        <v>0</v>
      </c>
      <c r="T217" s="23">
        <f>O217</f>
        <v>0</v>
      </c>
      <c r="U217" s="23"/>
      <c r="V217" s="35" t="str" cm="1">
        <f t="array" ref="V217">_xlfn.IFS(H217="Majandamiskulud","2.1",H217="Tööjõukulud","2.2",H217="Muud kulud","2.4",H217="Muud tegevuskulud","2.4",H217="Sotsiaaltoetused","2.3",H217="Muud antud toetused ja ülekanded","2.3",H217="Materiaalsete ja immateriaalsete vara soetamine/renoveerimine","4")</f>
        <v>2.1</v>
      </c>
    </row>
    <row r="218" spans="1:22" x14ac:dyDescent="0.3">
      <c r="A218" s="22" t="s">
        <v>29</v>
      </c>
      <c r="B218" s="22" t="s">
        <v>30</v>
      </c>
      <c r="C218" s="22" t="s">
        <v>31</v>
      </c>
      <c r="D218" s="22" t="s">
        <v>47</v>
      </c>
      <c r="E218" s="22" t="s">
        <v>118</v>
      </c>
      <c r="F218" s="22" t="s">
        <v>119</v>
      </c>
      <c r="G218" s="22" t="s">
        <v>89</v>
      </c>
      <c r="H218" s="22" t="s">
        <v>63</v>
      </c>
      <c r="I218" s="22" t="s">
        <v>37</v>
      </c>
      <c r="J218" s="22" t="s">
        <v>64</v>
      </c>
      <c r="K218" s="22" t="s">
        <v>65</v>
      </c>
      <c r="L218" s="23">
        <v>146.46464646618816</v>
      </c>
      <c r="M218" s="23">
        <v>0</v>
      </c>
      <c r="N218" s="23">
        <v>146.15629984205214</v>
      </c>
      <c r="O218" s="23">
        <f t="shared" si="18"/>
        <v>0.30834662413602132</v>
      </c>
      <c r="P218" s="23">
        <f t="shared" si="19"/>
        <v>0.30834662413602132</v>
      </c>
      <c r="Q218" s="23">
        <v>0</v>
      </c>
      <c r="R218" s="23">
        <v>0</v>
      </c>
      <c r="S218" s="23">
        <f t="shared" si="20"/>
        <v>0</v>
      </c>
      <c r="T218" s="23">
        <v>0</v>
      </c>
      <c r="U218" s="23"/>
      <c r="V218" s="35" t="str" cm="1">
        <f t="array" ref="V218">_xlfn.IFS(H218="Majandamiskulud","2.1",H218="Tööjõukulud","2.2",H218="Muud kulud","2.4",H218="Muud tegevuskulud","2.4",H218="Sotsiaaltoetused","2.3",H218="Muud antud toetused ja ülekanded","2.3",H218="Materiaalsete ja immateriaalsete vara soetamine/renoveerimine","4")</f>
        <v>2.3</v>
      </c>
    </row>
    <row r="219" spans="1:22" x14ac:dyDescent="0.3">
      <c r="A219" s="22" t="s">
        <v>29</v>
      </c>
      <c r="B219" s="22" t="s">
        <v>30</v>
      </c>
      <c r="C219" s="22" t="s">
        <v>31</v>
      </c>
      <c r="D219" s="22" t="s">
        <v>47</v>
      </c>
      <c r="E219" s="22" t="s">
        <v>118</v>
      </c>
      <c r="F219" s="22" t="s">
        <v>119</v>
      </c>
      <c r="G219" s="22" t="s">
        <v>89</v>
      </c>
      <c r="H219" s="22" t="s">
        <v>45</v>
      </c>
      <c r="I219" s="22" t="s">
        <v>37</v>
      </c>
      <c r="J219" s="22" t="s">
        <v>38</v>
      </c>
      <c r="K219" s="22" t="s">
        <v>38</v>
      </c>
      <c r="L219" s="23">
        <v>439.52710371325537</v>
      </c>
      <c r="M219" s="23">
        <v>-148.19331972991691</v>
      </c>
      <c r="N219" s="23">
        <v>479.9840826861693</v>
      </c>
      <c r="O219" s="23">
        <f t="shared" si="18"/>
        <v>-40.45697897291393</v>
      </c>
      <c r="P219" s="23">
        <f t="shared" si="19"/>
        <v>-40.45697897291393</v>
      </c>
      <c r="Q219" s="23">
        <v>0</v>
      </c>
      <c r="R219" s="23">
        <v>0</v>
      </c>
      <c r="S219" s="23">
        <f t="shared" si="20"/>
        <v>0</v>
      </c>
      <c r="T219" s="23">
        <v>0</v>
      </c>
      <c r="U219" s="23"/>
      <c r="V219" s="35" t="str" cm="1">
        <f t="array" ref="V219">_xlfn.IFS(H219="Majandamiskulud","2.1",H219="Tööjõukulud","2.2",H219="Muud kulud","2.4",H219="Muud tegevuskulud","2.4",H219="Sotsiaaltoetused","2.3",H219="Muud antud toetused ja ülekanded","2.3",H219="Materiaalsete ja immateriaalsete vara soetamine/renoveerimine","4")</f>
        <v>2.4</v>
      </c>
    </row>
    <row r="220" spans="1:22" x14ac:dyDescent="0.3">
      <c r="A220" s="22" t="s">
        <v>29</v>
      </c>
      <c r="B220" s="22" t="s">
        <v>30</v>
      </c>
      <c r="C220" s="22" t="s">
        <v>31</v>
      </c>
      <c r="D220" s="22" t="s">
        <v>47</v>
      </c>
      <c r="E220" s="22" t="s">
        <v>118</v>
      </c>
      <c r="F220" s="22" t="s">
        <v>119</v>
      </c>
      <c r="G220" s="22" t="s">
        <v>89</v>
      </c>
      <c r="H220" s="22" t="s">
        <v>46</v>
      </c>
      <c r="I220" s="22" t="s">
        <v>37</v>
      </c>
      <c r="J220" s="22" t="s">
        <v>38</v>
      </c>
      <c r="K220" s="22" t="s">
        <v>38</v>
      </c>
      <c r="L220" s="23">
        <v>990632.98572383332</v>
      </c>
      <c r="M220" s="23">
        <v>-21175.082563742846</v>
      </c>
      <c r="N220" s="23">
        <v>1146145.6049249785</v>
      </c>
      <c r="O220" s="23">
        <f t="shared" si="18"/>
        <v>-155512.61920114513</v>
      </c>
      <c r="P220" s="23">
        <f t="shared" si="19"/>
        <v>-155512.61920114513</v>
      </c>
      <c r="Q220" s="23">
        <v>0</v>
      </c>
      <c r="R220" s="23">
        <v>0</v>
      </c>
      <c r="S220" s="23">
        <f t="shared" si="20"/>
        <v>0</v>
      </c>
      <c r="T220" s="23">
        <v>0</v>
      </c>
      <c r="U220" s="23"/>
      <c r="V220" s="35" t="str" cm="1">
        <f t="array" ref="V220">_xlfn.IFS(H220="Majandamiskulud","2.1",H220="Tööjõukulud","2.2",H220="Muud kulud","2.4",H220="Muud tegevuskulud","2.4",H220="Sotsiaaltoetused","2.3",H220="Muud antud toetused ja ülekanded","2.3",H220="Materiaalsete ja immateriaalsete vara soetamine/renoveerimine","4")</f>
        <v>2.2</v>
      </c>
    </row>
    <row r="221" spans="1:22" x14ac:dyDescent="0.3">
      <c r="A221" s="22" t="s">
        <v>29</v>
      </c>
      <c r="B221" s="22" t="s">
        <v>30</v>
      </c>
      <c r="C221" s="22" t="s">
        <v>31</v>
      </c>
      <c r="D221" s="22" t="s">
        <v>47</v>
      </c>
      <c r="E221" s="22" t="s">
        <v>118</v>
      </c>
      <c r="F221" s="22" t="s">
        <v>119</v>
      </c>
      <c r="G221" s="22" t="s">
        <v>89</v>
      </c>
      <c r="H221" s="22" t="s">
        <v>46</v>
      </c>
      <c r="I221" s="22" t="s">
        <v>37</v>
      </c>
      <c r="J221" s="22" t="s">
        <v>59</v>
      </c>
      <c r="K221" s="22" t="s">
        <v>60</v>
      </c>
      <c r="L221" s="23">
        <v>0</v>
      </c>
      <c r="M221" s="23">
        <v>0</v>
      </c>
      <c r="N221" s="23">
        <v>657.65887124409426</v>
      </c>
      <c r="O221" s="23">
        <f t="shared" si="18"/>
        <v>-657.65887124409426</v>
      </c>
      <c r="P221" s="23">
        <f t="shared" si="19"/>
        <v>-657.65887124409426</v>
      </c>
      <c r="Q221" s="23">
        <v>0</v>
      </c>
      <c r="R221" s="23">
        <v>0</v>
      </c>
      <c r="S221" s="23">
        <f t="shared" si="20"/>
        <v>0</v>
      </c>
      <c r="T221" s="23">
        <v>0</v>
      </c>
      <c r="U221" s="23"/>
      <c r="V221" s="35" t="str" cm="1">
        <f t="array" ref="V221">_xlfn.IFS(H221="Majandamiskulud","2.1",H221="Tööjõukulud","2.2",H221="Muud kulud","2.4",H221="Muud tegevuskulud","2.4",H221="Sotsiaaltoetused","2.3",H221="Muud antud toetused ja ülekanded","2.3",H221="Materiaalsete ja immateriaalsete vara soetamine/renoveerimine","4")</f>
        <v>2.2</v>
      </c>
    </row>
    <row r="222" spans="1:22" x14ac:dyDescent="0.3">
      <c r="A222" s="22" t="s">
        <v>29</v>
      </c>
      <c r="B222" s="22" t="s">
        <v>30</v>
      </c>
      <c r="C222" s="22" t="s">
        <v>31</v>
      </c>
      <c r="D222" s="22" t="s">
        <v>47</v>
      </c>
      <c r="E222" s="22" t="s">
        <v>118</v>
      </c>
      <c r="F222" s="22" t="s">
        <v>119</v>
      </c>
      <c r="G222" s="22" t="s">
        <v>89</v>
      </c>
      <c r="H222" s="22" t="s">
        <v>46</v>
      </c>
      <c r="I222" s="22" t="s">
        <v>37</v>
      </c>
      <c r="J222" s="22" t="s">
        <v>61</v>
      </c>
      <c r="K222" s="22" t="s">
        <v>62</v>
      </c>
      <c r="L222" s="23">
        <v>0</v>
      </c>
      <c r="M222" s="23">
        <v>0</v>
      </c>
      <c r="N222" s="23">
        <v>3362.5167940848605</v>
      </c>
      <c r="O222" s="23">
        <f t="shared" si="18"/>
        <v>-3362.5167940848605</v>
      </c>
      <c r="P222" s="23">
        <f t="shared" si="19"/>
        <v>-3362.5167940848605</v>
      </c>
      <c r="Q222" s="23">
        <v>0</v>
      </c>
      <c r="R222" s="23">
        <v>0</v>
      </c>
      <c r="S222" s="23">
        <f t="shared" si="20"/>
        <v>0</v>
      </c>
      <c r="T222" s="23">
        <v>0</v>
      </c>
      <c r="U222" s="23"/>
      <c r="V222" s="35" t="str" cm="1">
        <f t="array" ref="V222">_xlfn.IFS(H222="Majandamiskulud","2.1",H222="Tööjõukulud","2.2",H222="Muud kulud","2.4",H222="Muud tegevuskulud","2.4",H222="Sotsiaaltoetused","2.3",H222="Muud antud toetused ja ülekanded","2.3",H222="Materiaalsete ja immateriaalsete vara soetamine/renoveerimine","4")</f>
        <v>2.2</v>
      </c>
    </row>
    <row r="223" spans="1:22" x14ac:dyDescent="0.3">
      <c r="A223" s="22" t="s">
        <v>29</v>
      </c>
      <c r="B223" s="22" t="s">
        <v>30</v>
      </c>
      <c r="C223" s="22" t="s">
        <v>31</v>
      </c>
      <c r="D223" s="22" t="s">
        <v>47</v>
      </c>
      <c r="E223" s="22" t="s">
        <v>118</v>
      </c>
      <c r="F223" s="22" t="s">
        <v>119</v>
      </c>
      <c r="G223" s="22" t="s">
        <v>89</v>
      </c>
      <c r="H223" s="22" t="s">
        <v>46</v>
      </c>
      <c r="I223" s="22" t="s">
        <v>37</v>
      </c>
      <c r="J223" s="22" t="s">
        <v>41</v>
      </c>
      <c r="K223" s="22" t="s">
        <v>42</v>
      </c>
      <c r="L223" s="23">
        <v>-9943.4990318256387</v>
      </c>
      <c r="M223" s="23">
        <v>-9943.4990318256387</v>
      </c>
      <c r="N223" s="23">
        <v>473.49955019670563</v>
      </c>
      <c r="O223" s="23">
        <f>L223-N223</f>
        <v>-10416.998582022345</v>
      </c>
      <c r="P223" s="23">
        <v>0</v>
      </c>
      <c r="Q223" s="23">
        <f t="shared" si="19"/>
        <v>0</v>
      </c>
      <c r="R223" s="23">
        <v>0</v>
      </c>
      <c r="S223" s="23">
        <f t="shared" si="20"/>
        <v>0</v>
      </c>
      <c r="T223" s="23">
        <f>O223</f>
        <v>-10416.998582022345</v>
      </c>
      <c r="U223" s="23"/>
      <c r="V223" s="35" t="str" cm="1">
        <f t="array" ref="V223">_xlfn.IFS(H223="Majandamiskulud","2.1",H223="Tööjõukulud","2.2",H223="Muud kulud","2.4",H223="Muud tegevuskulud","2.4",H223="Sotsiaaltoetused","2.3",H223="Muud antud toetused ja ülekanded","2.3",H223="Materiaalsete ja immateriaalsete vara soetamine/renoveerimine","4")</f>
        <v>2.2</v>
      </c>
    </row>
    <row r="224" spans="1:22" x14ac:dyDescent="0.3">
      <c r="A224" s="22" t="s">
        <v>29</v>
      </c>
      <c r="B224" s="22" t="s">
        <v>30</v>
      </c>
      <c r="C224" s="22" t="s">
        <v>31</v>
      </c>
      <c r="D224" s="22" t="s">
        <v>47</v>
      </c>
      <c r="E224" s="22" t="s">
        <v>120</v>
      </c>
      <c r="F224" s="22" t="s">
        <v>121</v>
      </c>
      <c r="G224" s="22" t="s">
        <v>89</v>
      </c>
      <c r="H224" s="22" t="s">
        <v>36</v>
      </c>
      <c r="I224" s="22" t="s">
        <v>37</v>
      </c>
      <c r="J224" s="22" t="s">
        <v>38</v>
      </c>
      <c r="K224" s="22" t="s">
        <v>38</v>
      </c>
      <c r="L224" s="23">
        <v>277061.12777525338</v>
      </c>
      <c r="M224" s="23">
        <v>25189.225405442619</v>
      </c>
      <c r="N224" s="23">
        <v>249267.71936437415</v>
      </c>
      <c r="O224" s="23">
        <f t="shared" si="18"/>
        <v>27793.40841087923</v>
      </c>
      <c r="P224" s="23">
        <f t="shared" si="19"/>
        <v>27793.40841087923</v>
      </c>
      <c r="Q224" s="23">
        <v>0</v>
      </c>
      <c r="R224" s="23">
        <v>0</v>
      </c>
      <c r="S224" s="23">
        <f t="shared" si="20"/>
        <v>0</v>
      </c>
      <c r="T224" s="23">
        <v>0</v>
      </c>
      <c r="U224" s="23"/>
      <c r="V224" s="35" t="str" cm="1">
        <f t="array" ref="V224">_xlfn.IFS(H224="Majandamiskulud","2.1",H224="Tööjõukulud","2.2",H224="Muud kulud","2.4",H224="Muud tegevuskulud","2.4",H224="Sotsiaaltoetused","2.3",H224="Muud antud toetused ja ülekanded","2.3",H224="Materiaalsete ja immateriaalsete vara soetamine/renoveerimine","4")</f>
        <v>2.1</v>
      </c>
    </row>
    <row r="225" spans="1:22" x14ac:dyDescent="0.3">
      <c r="A225" s="22" t="s">
        <v>29</v>
      </c>
      <c r="B225" s="22" t="s">
        <v>30</v>
      </c>
      <c r="C225" s="22" t="s">
        <v>31</v>
      </c>
      <c r="D225" s="22" t="s">
        <v>47</v>
      </c>
      <c r="E225" s="22" t="s">
        <v>120</v>
      </c>
      <c r="F225" s="22" t="s">
        <v>121</v>
      </c>
      <c r="G225" s="22" t="s">
        <v>89</v>
      </c>
      <c r="H225" s="22" t="s">
        <v>36</v>
      </c>
      <c r="I225" s="22" t="s">
        <v>37</v>
      </c>
      <c r="J225" s="22" t="s">
        <v>39</v>
      </c>
      <c r="K225" s="22" t="s">
        <v>40</v>
      </c>
      <c r="L225" s="23">
        <v>9873.1031898832807</v>
      </c>
      <c r="M225" s="23">
        <v>0</v>
      </c>
      <c r="N225" s="23">
        <v>9664.8671123598651</v>
      </c>
      <c r="O225" s="23">
        <f t="shared" si="18"/>
        <v>208.23607752341559</v>
      </c>
      <c r="P225" s="23">
        <v>0</v>
      </c>
      <c r="Q225" s="23">
        <f t="shared" si="19"/>
        <v>0</v>
      </c>
      <c r="R225" s="23">
        <v>0</v>
      </c>
      <c r="S225" s="23">
        <f t="shared" si="20"/>
        <v>0</v>
      </c>
      <c r="T225" s="23">
        <f>O225</f>
        <v>208.23607752341559</v>
      </c>
      <c r="U225" s="23"/>
      <c r="V225" s="35" t="str" cm="1">
        <f t="array" ref="V225">_xlfn.IFS(H225="Majandamiskulud","2.1",H225="Tööjõukulud","2.2",H225="Muud kulud","2.4",H225="Muud tegevuskulud","2.4",H225="Sotsiaaltoetused","2.3",H225="Muud antud toetused ja ülekanded","2.3",H225="Materiaalsete ja immateriaalsete vara soetamine/renoveerimine","4")</f>
        <v>2.1</v>
      </c>
    </row>
    <row r="226" spans="1:22" x14ac:dyDescent="0.3">
      <c r="A226" s="22" t="s">
        <v>29</v>
      </c>
      <c r="B226" s="22" t="s">
        <v>30</v>
      </c>
      <c r="C226" s="22" t="s">
        <v>31</v>
      </c>
      <c r="D226" s="22" t="s">
        <v>47</v>
      </c>
      <c r="E226" s="22" t="s">
        <v>120</v>
      </c>
      <c r="F226" s="22" t="s">
        <v>121</v>
      </c>
      <c r="G226" s="22" t="s">
        <v>89</v>
      </c>
      <c r="H226" s="22" t="s">
        <v>36</v>
      </c>
      <c r="I226" s="22" t="s">
        <v>37</v>
      </c>
      <c r="J226" s="22" t="s">
        <v>53</v>
      </c>
      <c r="K226" s="22" t="s">
        <v>54</v>
      </c>
      <c r="L226" s="23">
        <v>82641.725158206144</v>
      </c>
      <c r="M226" s="23">
        <v>0</v>
      </c>
      <c r="N226" s="23">
        <v>75088.023734972725</v>
      </c>
      <c r="O226" s="23">
        <f t="shared" si="18"/>
        <v>7553.7014232334186</v>
      </c>
      <c r="P226" s="23">
        <v>0</v>
      </c>
      <c r="Q226" s="23">
        <f t="shared" si="19"/>
        <v>0</v>
      </c>
      <c r="R226" s="23">
        <v>0</v>
      </c>
      <c r="S226" s="23">
        <f t="shared" si="20"/>
        <v>0</v>
      </c>
      <c r="T226" s="23">
        <f>O226</f>
        <v>7553.7014232334186</v>
      </c>
      <c r="U226" s="23"/>
      <c r="V226" s="35" t="str" cm="1">
        <f t="array" ref="V226">_xlfn.IFS(H226="Majandamiskulud","2.1",H226="Tööjõukulud","2.2",H226="Muud kulud","2.4",H226="Muud tegevuskulud","2.4",H226="Sotsiaaltoetused","2.3",H226="Muud antud toetused ja ülekanded","2.3",H226="Materiaalsete ja immateriaalsete vara soetamine/renoveerimine","4")</f>
        <v>2.1</v>
      </c>
    </row>
    <row r="227" spans="1:22" x14ac:dyDescent="0.3">
      <c r="A227" s="22" t="s">
        <v>29</v>
      </c>
      <c r="B227" s="22" t="s">
        <v>30</v>
      </c>
      <c r="C227" s="22" t="s">
        <v>31</v>
      </c>
      <c r="D227" s="22" t="s">
        <v>47</v>
      </c>
      <c r="E227" s="22" t="s">
        <v>120</v>
      </c>
      <c r="F227" s="22" t="s">
        <v>121</v>
      </c>
      <c r="G227" s="22" t="s">
        <v>89</v>
      </c>
      <c r="H227" s="22" t="s">
        <v>36</v>
      </c>
      <c r="I227" s="22" t="s">
        <v>37</v>
      </c>
      <c r="J227" s="22" t="s">
        <v>59</v>
      </c>
      <c r="K227" s="22" t="s">
        <v>60</v>
      </c>
      <c r="L227" s="23">
        <v>763.66593333360788</v>
      </c>
      <c r="M227" s="23">
        <v>0</v>
      </c>
      <c r="N227" s="23">
        <v>2415.1198216067073</v>
      </c>
      <c r="O227" s="23">
        <f t="shared" si="18"/>
        <v>-1651.4538882730994</v>
      </c>
      <c r="P227" s="23">
        <f t="shared" si="19"/>
        <v>-1651.4538882730994</v>
      </c>
      <c r="Q227" s="23">
        <v>0</v>
      </c>
      <c r="R227" s="23">
        <v>0</v>
      </c>
      <c r="S227" s="23">
        <f t="shared" si="20"/>
        <v>0</v>
      </c>
      <c r="T227" s="23">
        <v>0</v>
      </c>
      <c r="U227" s="23"/>
      <c r="V227" s="35" t="str" cm="1">
        <f t="array" ref="V227">_xlfn.IFS(H227="Majandamiskulud","2.1",H227="Tööjõukulud","2.2",H227="Muud kulud","2.4",H227="Muud tegevuskulud","2.4",H227="Sotsiaaltoetused","2.3",H227="Muud antud toetused ja ülekanded","2.3",H227="Materiaalsete ja immateriaalsete vara soetamine/renoveerimine","4")</f>
        <v>2.1</v>
      </c>
    </row>
    <row r="228" spans="1:22" x14ac:dyDescent="0.3">
      <c r="A228" s="22" t="s">
        <v>29</v>
      </c>
      <c r="B228" s="22" t="s">
        <v>30</v>
      </c>
      <c r="C228" s="22" t="s">
        <v>31</v>
      </c>
      <c r="D228" s="22" t="s">
        <v>47</v>
      </c>
      <c r="E228" s="22" t="s">
        <v>120</v>
      </c>
      <c r="F228" s="22" t="s">
        <v>121</v>
      </c>
      <c r="G228" s="22" t="s">
        <v>89</v>
      </c>
      <c r="H228" s="22" t="s">
        <v>36</v>
      </c>
      <c r="I228" s="22" t="s">
        <v>37</v>
      </c>
      <c r="J228" s="22" t="s">
        <v>100</v>
      </c>
      <c r="K228" s="22" t="s">
        <v>101</v>
      </c>
      <c r="L228" s="23">
        <v>56.919200000273648</v>
      </c>
      <c r="M228" s="23">
        <v>0</v>
      </c>
      <c r="N228" s="23">
        <v>56.919200000273648</v>
      </c>
      <c r="O228" s="23">
        <f t="shared" si="18"/>
        <v>0</v>
      </c>
      <c r="P228" s="23">
        <v>0</v>
      </c>
      <c r="Q228" s="23">
        <f t="shared" si="19"/>
        <v>0</v>
      </c>
      <c r="R228" s="23">
        <v>0</v>
      </c>
      <c r="S228" s="23">
        <f t="shared" si="20"/>
        <v>0</v>
      </c>
      <c r="T228" s="23">
        <f>O228</f>
        <v>0</v>
      </c>
      <c r="U228" s="23"/>
      <c r="V228" s="35" t="str" cm="1">
        <f t="array" ref="V228">_xlfn.IFS(H228="Majandamiskulud","2.1",H228="Tööjõukulud","2.2",H228="Muud kulud","2.4",H228="Muud tegevuskulud","2.4",H228="Sotsiaaltoetused","2.3",H228="Muud antud toetused ja ülekanded","2.3",H228="Materiaalsete ja immateriaalsete vara soetamine/renoveerimine","4")</f>
        <v>2.1</v>
      </c>
    </row>
    <row r="229" spans="1:22" x14ac:dyDescent="0.3">
      <c r="A229" s="22" t="s">
        <v>29</v>
      </c>
      <c r="B229" s="22" t="s">
        <v>30</v>
      </c>
      <c r="C229" s="22" t="s">
        <v>31</v>
      </c>
      <c r="D229" s="22" t="s">
        <v>47</v>
      </c>
      <c r="E229" s="22" t="s">
        <v>120</v>
      </c>
      <c r="F229" s="22" t="s">
        <v>121</v>
      </c>
      <c r="G229" s="22" t="s">
        <v>89</v>
      </c>
      <c r="H229" s="22" t="s">
        <v>36</v>
      </c>
      <c r="I229" s="22" t="s">
        <v>37</v>
      </c>
      <c r="J229" s="22" t="s">
        <v>41</v>
      </c>
      <c r="K229" s="22" t="s">
        <v>42</v>
      </c>
      <c r="L229" s="23">
        <v>15763.577771278653</v>
      </c>
      <c r="M229" s="23">
        <v>15763.577771278653</v>
      </c>
      <c r="N229" s="23">
        <v>9172.3367069144915</v>
      </c>
      <c r="O229" s="23">
        <f>L229-N229</f>
        <v>6591.2410643641615</v>
      </c>
      <c r="P229" s="23">
        <v>0</v>
      </c>
      <c r="Q229" s="23">
        <f t="shared" si="19"/>
        <v>0</v>
      </c>
      <c r="R229" s="23">
        <v>0</v>
      </c>
      <c r="S229" s="23">
        <f t="shared" si="20"/>
        <v>0</v>
      </c>
      <c r="T229" s="23">
        <f>O229</f>
        <v>6591.2410643641615</v>
      </c>
      <c r="U229" s="23"/>
      <c r="V229" s="35" t="str" cm="1">
        <f t="array" ref="V229">_xlfn.IFS(H229="Majandamiskulud","2.1",H229="Tööjõukulud","2.2",H229="Muud kulud","2.4",H229="Muud tegevuskulud","2.4",H229="Sotsiaaltoetused","2.3",H229="Muud antud toetused ja ülekanded","2.3",H229="Materiaalsete ja immateriaalsete vara soetamine/renoveerimine","4")</f>
        <v>2.1</v>
      </c>
    </row>
    <row r="230" spans="1:22" x14ac:dyDescent="0.3">
      <c r="A230" s="22" t="s">
        <v>29</v>
      </c>
      <c r="B230" s="22" t="s">
        <v>30</v>
      </c>
      <c r="C230" s="22" t="s">
        <v>31</v>
      </c>
      <c r="D230" s="22" t="s">
        <v>47</v>
      </c>
      <c r="E230" s="22" t="s">
        <v>120</v>
      </c>
      <c r="F230" s="22" t="s">
        <v>121</v>
      </c>
      <c r="G230" s="22" t="s">
        <v>89</v>
      </c>
      <c r="H230" s="22" t="s">
        <v>36</v>
      </c>
      <c r="I230" s="22" t="s">
        <v>37</v>
      </c>
      <c r="J230" s="22" t="s">
        <v>83</v>
      </c>
      <c r="K230" s="22" t="s">
        <v>84</v>
      </c>
      <c r="L230" s="23">
        <v>35.912953397172814</v>
      </c>
      <c r="M230" s="23">
        <v>0</v>
      </c>
      <c r="N230" s="23">
        <v>35.912953397172828</v>
      </c>
      <c r="O230" s="23">
        <f t="shared" si="18"/>
        <v>0</v>
      </c>
      <c r="P230" s="23">
        <f t="shared" si="19"/>
        <v>0</v>
      </c>
      <c r="Q230" s="23">
        <f t="shared" si="19"/>
        <v>0</v>
      </c>
      <c r="R230" s="23">
        <v>0</v>
      </c>
      <c r="S230" s="23">
        <f t="shared" si="20"/>
        <v>0</v>
      </c>
      <c r="T230" s="23">
        <f>O230</f>
        <v>0</v>
      </c>
      <c r="U230" s="23"/>
      <c r="V230" s="35" t="str" cm="1">
        <f t="array" ref="V230">_xlfn.IFS(H230="Majandamiskulud","2.1",H230="Tööjõukulud","2.2",H230="Muud kulud","2.4",H230="Muud tegevuskulud","2.4",H230="Sotsiaaltoetused","2.3",H230="Muud antud toetused ja ülekanded","2.3",H230="Materiaalsete ja immateriaalsete vara soetamine/renoveerimine","4")</f>
        <v>2.1</v>
      </c>
    </row>
    <row r="231" spans="1:22" x14ac:dyDescent="0.3">
      <c r="A231" s="22" t="s">
        <v>29</v>
      </c>
      <c r="B231" s="22" t="s">
        <v>30</v>
      </c>
      <c r="C231" s="22" t="s">
        <v>31</v>
      </c>
      <c r="D231" s="22" t="s">
        <v>47</v>
      </c>
      <c r="E231" s="22" t="s">
        <v>120</v>
      </c>
      <c r="F231" s="22" t="s">
        <v>121</v>
      </c>
      <c r="G231" s="22" t="s">
        <v>89</v>
      </c>
      <c r="H231" s="22" t="s">
        <v>36</v>
      </c>
      <c r="I231" s="22" t="s">
        <v>37</v>
      </c>
      <c r="J231" s="22" t="s">
        <v>43</v>
      </c>
      <c r="K231" s="22" t="s">
        <v>44</v>
      </c>
      <c r="L231" s="23">
        <v>111.32082000027371</v>
      </c>
      <c r="M231" s="23">
        <v>111.32082000027371</v>
      </c>
      <c r="N231" s="23">
        <v>111.32082000027371</v>
      </c>
      <c r="O231" s="23">
        <f t="shared" si="18"/>
        <v>0</v>
      </c>
      <c r="P231" s="23">
        <v>0</v>
      </c>
      <c r="Q231" s="23">
        <f t="shared" si="19"/>
        <v>0</v>
      </c>
      <c r="R231" s="23">
        <v>0</v>
      </c>
      <c r="S231" s="23">
        <f t="shared" si="20"/>
        <v>0</v>
      </c>
      <c r="T231" s="23">
        <f>O231</f>
        <v>0</v>
      </c>
      <c r="U231" s="23"/>
      <c r="V231" s="35" t="str" cm="1">
        <f t="array" ref="V231">_xlfn.IFS(H231="Majandamiskulud","2.1",H231="Tööjõukulud","2.2",H231="Muud kulud","2.4",H231="Muud tegevuskulud","2.4",H231="Sotsiaaltoetused","2.3",H231="Muud antud toetused ja ülekanded","2.3",H231="Materiaalsete ja immateriaalsete vara soetamine/renoveerimine","4")</f>
        <v>2.1</v>
      </c>
    </row>
    <row r="232" spans="1:22" x14ac:dyDescent="0.3">
      <c r="A232" s="22" t="s">
        <v>29</v>
      </c>
      <c r="B232" s="22" t="s">
        <v>30</v>
      </c>
      <c r="C232" s="22" t="s">
        <v>31</v>
      </c>
      <c r="D232" s="22" t="s">
        <v>47</v>
      </c>
      <c r="E232" s="22" t="s">
        <v>120</v>
      </c>
      <c r="F232" s="22" t="s">
        <v>121</v>
      </c>
      <c r="G232" s="22" t="s">
        <v>89</v>
      </c>
      <c r="H232" s="22" t="s">
        <v>63</v>
      </c>
      <c r="I232" s="22" t="s">
        <v>37</v>
      </c>
      <c r="J232" s="22" t="s">
        <v>64</v>
      </c>
      <c r="K232" s="22" t="s">
        <v>65</v>
      </c>
      <c r="L232" s="23">
        <v>4.1444734848921101</v>
      </c>
      <c r="M232" s="23">
        <v>0</v>
      </c>
      <c r="N232" s="23">
        <v>4.1357482775555878</v>
      </c>
      <c r="O232" s="23">
        <f t="shared" si="18"/>
        <v>8.7252073365222671E-3</v>
      </c>
      <c r="P232" s="23">
        <f t="shared" si="19"/>
        <v>8.7252073365222671E-3</v>
      </c>
      <c r="Q232" s="23">
        <v>0</v>
      </c>
      <c r="R232" s="23">
        <v>0</v>
      </c>
      <c r="S232" s="23">
        <f t="shared" si="20"/>
        <v>0</v>
      </c>
      <c r="T232" s="23">
        <v>0</v>
      </c>
      <c r="U232" s="23"/>
      <c r="V232" s="35" t="str" cm="1">
        <f t="array" ref="V232">_xlfn.IFS(H232="Majandamiskulud","2.1",H232="Tööjõukulud","2.2",H232="Muud kulud","2.4",H232="Muud tegevuskulud","2.4",H232="Sotsiaaltoetused","2.3",H232="Muud antud toetused ja ülekanded","2.3",H232="Materiaalsete ja immateriaalsete vara soetamine/renoveerimine","4")</f>
        <v>2.3</v>
      </c>
    </row>
    <row r="233" spans="1:22" x14ac:dyDescent="0.3">
      <c r="A233" s="22" t="s">
        <v>29</v>
      </c>
      <c r="B233" s="22" t="s">
        <v>30</v>
      </c>
      <c r="C233" s="22" t="s">
        <v>31</v>
      </c>
      <c r="D233" s="22" t="s">
        <v>47</v>
      </c>
      <c r="E233" s="22" t="s">
        <v>120</v>
      </c>
      <c r="F233" s="22" t="s">
        <v>121</v>
      </c>
      <c r="G233" s="22" t="s">
        <v>89</v>
      </c>
      <c r="H233" s="22" t="s">
        <v>45</v>
      </c>
      <c r="I233" s="22" t="s">
        <v>37</v>
      </c>
      <c r="J233" s="22" t="s">
        <v>38</v>
      </c>
      <c r="K233" s="22" t="s">
        <v>38</v>
      </c>
      <c r="L233" s="23">
        <v>75.018863252213762</v>
      </c>
      <c r="M233" s="23">
        <v>-21.347342820800002</v>
      </c>
      <c r="N233" s="23">
        <v>73.115353701381565</v>
      </c>
      <c r="O233" s="23">
        <f t="shared" si="18"/>
        <v>1.9035095508321973</v>
      </c>
      <c r="P233" s="23">
        <f t="shared" si="19"/>
        <v>1.9035095508321973</v>
      </c>
      <c r="Q233" s="23">
        <v>0</v>
      </c>
      <c r="R233" s="23">
        <v>0</v>
      </c>
      <c r="S233" s="23">
        <f t="shared" si="20"/>
        <v>0</v>
      </c>
      <c r="T233" s="23">
        <v>0</v>
      </c>
      <c r="U233" s="23"/>
      <c r="V233" s="35" t="str" cm="1">
        <f t="array" ref="V233">_xlfn.IFS(H233="Majandamiskulud","2.1",H233="Tööjõukulud","2.2",H233="Muud kulud","2.4",H233="Muud tegevuskulud","2.4",H233="Sotsiaaltoetused","2.3",H233="Muud antud toetused ja ülekanded","2.3",H233="Materiaalsete ja immateriaalsete vara soetamine/renoveerimine","4")</f>
        <v>2.4</v>
      </c>
    </row>
    <row r="234" spans="1:22" x14ac:dyDescent="0.3">
      <c r="A234" s="22" t="s">
        <v>29</v>
      </c>
      <c r="B234" s="22" t="s">
        <v>30</v>
      </c>
      <c r="C234" s="22" t="s">
        <v>31</v>
      </c>
      <c r="D234" s="22" t="s">
        <v>47</v>
      </c>
      <c r="E234" s="22" t="s">
        <v>120</v>
      </c>
      <c r="F234" s="22" t="s">
        <v>121</v>
      </c>
      <c r="G234" s="22" t="s">
        <v>89</v>
      </c>
      <c r="H234" s="22" t="s">
        <v>46</v>
      </c>
      <c r="I234" s="22" t="s">
        <v>37</v>
      </c>
      <c r="J234" s="22" t="s">
        <v>38</v>
      </c>
      <c r="K234" s="22" t="s">
        <v>38</v>
      </c>
      <c r="L234" s="23">
        <v>256061.77071147013</v>
      </c>
      <c r="M234" s="23">
        <v>-6275.8168263574807</v>
      </c>
      <c r="N234" s="23">
        <v>292534.33024426608</v>
      </c>
      <c r="O234" s="23">
        <f t="shared" si="18"/>
        <v>-36472.559532795945</v>
      </c>
      <c r="P234" s="23">
        <f t="shared" si="19"/>
        <v>-36472.559532795945</v>
      </c>
      <c r="Q234" s="23">
        <v>0</v>
      </c>
      <c r="R234" s="23">
        <v>0</v>
      </c>
      <c r="S234" s="23">
        <f t="shared" si="20"/>
        <v>0</v>
      </c>
      <c r="T234" s="23">
        <v>0</v>
      </c>
      <c r="U234" s="23"/>
      <c r="V234" s="35" t="str" cm="1">
        <f t="array" ref="V234">_xlfn.IFS(H234="Majandamiskulud","2.1",H234="Tööjõukulud","2.2",H234="Muud kulud","2.4",H234="Muud tegevuskulud","2.4",H234="Sotsiaaltoetused","2.3",H234="Muud antud toetused ja ülekanded","2.3",H234="Materiaalsete ja immateriaalsete vara soetamine/renoveerimine","4")</f>
        <v>2.2</v>
      </c>
    </row>
    <row r="235" spans="1:22" x14ac:dyDescent="0.3">
      <c r="A235" s="22" t="s">
        <v>29</v>
      </c>
      <c r="B235" s="22" t="s">
        <v>30</v>
      </c>
      <c r="C235" s="22" t="s">
        <v>31</v>
      </c>
      <c r="D235" s="22" t="s">
        <v>47</v>
      </c>
      <c r="E235" s="22" t="s">
        <v>120</v>
      </c>
      <c r="F235" s="22" t="s">
        <v>121</v>
      </c>
      <c r="G235" s="22" t="s">
        <v>89</v>
      </c>
      <c r="H235" s="22" t="s">
        <v>46</v>
      </c>
      <c r="I235" s="22" t="s">
        <v>37</v>
      </c>
      <c r="J235" s="22" t="s">
        <v>59</v>
      </c>
      <c r="K235" s="22" t="s">
        <v>60</v>
      </c>
      <c r="L235" s="23">
        <v>1940.2500000000996</v>
      </c>
      <c r="M235" s="23">
        <v>0</v>
      </c>
      <c r="N235" s="23">
        <v>1788.5528315363927</v>
      </c>
      <c r="O235" s="23">
        <f t="shared" si="18"/>
        <v>151.69716846370693</v>
      </c>
      <c r="P235" s="23">
        <f t="shared" si="19"/>
        <v>151.69716846370693</v>
      </c>
      <c r="Q235" s="23">
        <v>0</v>
      </c>
      <c r="R235" s="23">
        <v>0</v>
      </c>
      <c r="S235" s="23">
        <f t="shared" si="20"/>
        <v>0</v>
      </c>
      <c r="T235" s="23">
        <v>0</v>
      </c>
      <c r="U235" s="23"/>
      <c r="V235" s="35" t="str" cm="1">
        <f t="array" ref="V235">_xlfn.IFS(H235="Majandamiskulud","2.1",H235="Tööjõukulud","2.2",H235="Muud kulud","2.4",H235="Muud tegevuskulud","2.4",H235="Sotsiaaltoetused","2.3",H235="Muud antud toetused ja ülekanded","2.3",H235="Materiaalsete ja immateriaalsete vara soetamine/renoveerimine","4")</f>
        <v>2.2</v>
      </c>
    </row>
    <row r="236" spans="1:22" x14ac:dyDescent="0.3">
      <c r="A236" s="22" t="s">
        <v>29</v>
      </c>
      <c r="B236" s="22" t="s">
        <v>30</v>
      </c>
      <c r="C236" s="22" t="s">
        <v>31</v>
      </c>
      <c r="D236" s="22" t="s">
        <v>47</v>
      </c>
      <c r="E236" s="22" t="s">
        <v>120</v>
      </c>
      <c r="F236" s="22" t="s">
        <v>121</v>
      </c>
      <c r="G236" s="22" t="s">
        <v>89</v>
      </c>
      <c r="H236" s="22" t="s">
        <v>46</v>
      </c>
      <c r="I236" s="22" t="s">
        <v>37</v>
      </c>
      <c r="J236" s="22" t="s">
        <v>61</v>
      </c>
      <c r="K236" s="22" t="s">
        <v>62</v>
      </c>
      <c r="L236" s="23">
        <v>832.58615000009922</v>
      </c>
      <c r="M236" s="23">
        <v>0</v>
      </c>
      <c r="N236" s="23">
        <v>850.62172188390502</v>
      </c>
      <c r="O236" s="23">
        <f t="shared" si="18"/>
        <v>-18.035571883805801</v>
      </c>
      <c r="P236" s="23">
        <f t="shared" si="19"/>
        <v>-18.035571883805801</v>
      </c>
      <c r="Q236" s="23">
        <v>0</v>
      </c>
      <c r="R236" s="23">
        <v>0</v>
      </c>
      <c r="S236" s="23">
        <f t="shared" si="20"/>
        <v>0</v>
      </c>
      <c r="T236" s="23">
        <v>0</v>
      </c>
      <c r="U236" s="23"/>
      <c r="V236" s="35" t="str" cm="1">
        <f t="array" ref="V236">_xlfn.IFS(H236="Majandamiskulud","2.1",H236="Tööjõukulud","2.2",H236="Muud kulud","2.4",H236="Muud tegevuskulud","2.4",H236="Sotsiaaltoetused","2.3",H236="Muud antud toetused ja ülekanded","2.3",H236="Materiaalsete ja immateriaalsete vara soetamine/renoveerimine","4")</f>
        <v>2.2</v>
      </c>
    </row>
    <row r="237" spans="1:22" x14ac:dyDescent="0.3">
      <c r="A237" s="22" t="s">
        <v>29</v>
      </c>
      <c r="B237" s="22" t="s">
        <v>30</v>
      </c>
      <c r="C237" s="22" t="s">
        <v>31</v>
      </c>
      <c r="D237" s="22" t="s">
        <v>47</v>
      </c>
      <c r="E237" s="22" t="s">
        <v>120</v>
      </c>
      <c r="F237" s="22" t="s">
        <v>121</v>
      </c>
      <c r="G237" s="22" t="s">
        <v>89</v>
      </c>
      <c r="H237" s="22" t="s">
        <v>46</v>
      </c>
      <c r="I237" s="22" t="s">
        <v>37</v>
      </c>
      <c r="J237" s="22" t="s">
        <v>41</v>
      </c>
      <c r="K237" s="22" t="s">
        <v>42</v>
      </c>
      <c r="L237" s="23">
        <v>18142.293699468253</v>
      </c>
      <c r="M237" s="23">
        <v>18142.293699468253</v>
      </c>
      <c r="N237" s="23">
        <v>15282.744121433374</v>
      </c>
      <c r="O237" s="23">
        <f>L237-N237</f>
        <v>2859.5495780348792</v>
      </c>
      <c r="P237" s="23">
        <v>0</v>
      </c>
      <c r="Q237" s="23">
        <f t="shared" si="19"/>
        <v>0</v>
      </c>
      <c r="R237" s="23">
        <v>0</v>
      </c>
      <c r="S237" s="23">
        <f t="shared" si="20"/>
        <v>0</v>
      </c>
      <c r="T237" s="23">
        <f>O237</f>
        <v>2859.5495780348792</v>
      </c>
      <c r="U237" s="23"/>
      <c r="V237" s="35" t="str" cm="1">
        <f t="array" ref="V237">_xlfn.IFS(H237="Majandamiskulud","2.1",H237="Tööjõukulud","2.2",H237="Muud kulud","2.4",H237="Muud tegevuskulud","2.4",H237="Sotsiaaltoetused","2.3",H237="Muud antud toetused ja ülekanded","2.3",H237="Materiaalsete ja immateriaalsete vara soetamine/renoveerimine","4")</f>
        <v>2.2</v>
      </c>
    </row>
    <row r="238" spans="1:22" x14ac:dyDescent="0.3">
      <c r="A238" s="22" t="s">
        <v>29</v>
      </c>
      <c r="B238" s="22" t="s">
        <v>30</v>
      </c>
      <c r="C238" s="22" t="s">
        <v>31</v>
      </c>
      <c r="D238" s="22" t="s">
        <v>47</v>
      </c>
      <c r="E238" s="22" t="s">
        <v>122</v>
      </c>
      <c r="F238" s="22" t="s">
        <v>123</v>
      </c>
      <c r="G238" s="22" t="s">
        <v>89</v>
      </c>
      <c r="H238" s="22" t="s">
        <v>36</v>
      </c>
      <c r="I238" s="22" t="s">
        <v>37</v>
      </c>
      <c r="J238" s="22" t="s">
        <v>38</v>
      </c>
      <c r="K238" s="22" t="s">
        <v>38</v>
      </c>
      <c r="L238" s="23">
        <v>1480546.6691879623</v>
      </c>
      <c r="M238" s="23">
        <v>451458.89026172995</v>
      </c>
      <c r="N238" s="23">
        <v>1255562.0845433883</v>
      </c>
      <c r="O238" s="23">
        <f t="shared" si="18"/>
        <v>224984.58464457397</v>
      </c>
      <c r="P238" s="23">
        <f t="shared" si="19"/>
        <v>224984.58464457397</v>
      </c>
      <c r="Q238" s="23">
        <v>0</v>
      </c>
      <c r="R238" s="23">
        <v>0</v>
      </c>
      <c r="S238" s="23">
        <f t="shared" si="20"/>
        <v>0</v>
      </c>
      <c r="T238" s="23">
        <v>0</v>
      </c>
      <c r="U238" s="23"/>
      <c r="V238" s="35" t="str" cm="1">
        <f t="array" ref="V238">_xlfn.IFS(H238="Majandamiskulud","2.1",H238="Tööjõukulud","2.2",H238="Muud kulud","2.4",H238="Muud tegevuskulud","2.4",H238="Sotsiaaltoetused","2.3",H238="Muud antud toetused ja ülekanded","2.3",H238="Materiaalsete ja immateriaalsete vara soetamine/renoveerimine","4")</f>
        <v>2.1</v>
      </c>
    </row>
    <row r="239" spans="1:22" x14ac:dyDescent="0.3">
      <c r="A239" s="22" t="s">
        <v>29</v>
      </c>
      <c r="B239" s="22" t="s">
        <v>30</v>
      </c>
      <c r="C239" s="22" t="s">
        <v>31</v>
      </c>
      <c r="D239" s="22" t="s">
        <v>47</v>
      </c>
      <c r="E239" s="22" t="s">
        <v>122</v>
      </c>
      <c r="F239" s="22" t="s">
        <v>123</v>
      </c>
      <c r="G239" s="22" t="s">
        <v>89</v>
      </c>
      <c r="H239" s="22" t="s">
        <v>36</v>
      </c>
      <c r="I239" s="22" t="s">
        <v>37</v>
      </c>
      <c r="J239" s="22" t="s">
        <v>39</v>
      </c>
      <c r="K239" s="22" t="s">
        <v>40</v>
      </c>
      <c r="L239" s="23">
        <v>50096.250473809545</v>
      </c>
      <c r="M239" s="23">
        <v>0</v>
      </c>
      <c r="N239" s="23">
        <v>49005.872305034216</v>
      </c>
      <c r="O239" s="23">
        <f t="shared" si="18"/>
        <v>1090.378168775329</v>
      </c>
      <c r="P239" s="23">
        <v>0</v>
      </c>
      <c r="Q239" s="23">
        <f t="shared" si="19"/>
        <v>0</v>
      </c>
      <c r="R239" s="23">
        <v>0</v>
      </c>
      <c r="S239" s="23">
        <f t="shared" si="20"/>
        <v>0</v>
      </c>
      <c r="T239" s="23">
        <f>O239</f>
        <v>1090.378168775329</v>
      </c>
      <c r="U239" s="23"/>
      <c r="V239" s="35" t="str" cm="1">
        <f t="array" ref="V239">_xlfn.IFS(H239="Majandamiskulud","2.1",H239="Tööjõukulud","2.2",H239="Muud kulud","2.4",H239="Muud tegevuskulud","2.4",H239="Sotsiaaltoetused","2.3",H239="Muud antud toetused ja ülekanded","2.3",H239="Materiaalsete ja immateriaalsete vara soetamine/renoveerimine","4")</f>
        <v>2.1</v>
      </c>
    </row>
    <row r="240" spans="1:22" x14ac:dyDescent="0.3">
      <c r="A240" s="22" t="s">
        <v>29</v>
      </c>
      <c r="B240" s="22" t="s">
        <v>30</v>
      </c>
      <c r="C240" s="22" t="s">
        <v>31</v>
      </c>
      <c r="D240" s="22" t="s">
        <v>47</v>
      </c>
      <c r="E240" s="22" t="s">
        <v>122</v>
      </c>
      <c r="F240" s="22" t="s">
        <v>123</v>
      </c>
      <c r="G240" s="22" t="s">
        <v>89</v>
      </c>
      <c r="H240" s="22" t="s">
        <v>36</v>
      </c>
      <c r="I240" s="22" t="s">
        <v>37</v>
      </c>
      <c r="J240" s="22" t="s">
        <v>53</v>
      </c>
      <c r="K240" s="22" t="s">
        <v>54</v>
      </c>
      <c r="L240" s="23">
        <v>12755.680000000499</v>
      </c>
      <c r="M240" s="23">
        <v>0</v>
      </c>
      <c r="N240" s="23">
        <v>11478.1520000005</v>
      </c>
      <c r="O240" s="23">
        <f t="shared" si="18"/>
        <v>1277.5279999999984</v>
      </c>
      <c r="P240" s="23">
        <v>0</v>
      </c>
      <c r="Q240" s="23">
        <f t="shared" si="19"/>
        <v>0</v>
      </c>
      <c r="R240" s="23">
        <v>0</v>
      </c>
      <c r="S240" s="23">
        <f t="shared" si="20"/>
        <v>0</v>
      </c>
      <c r="T240" s="23">
        <f>O240</f>
        <v>1277.5279999999984</v>
      </c>
      <c r="U240" s="23"/>
      <c r="V240" s="35" t="str" cm="1">
        <f t="array" ref="V240">_xlfn.IFS(H240="Majandamiskulud","2.1",H240="Tööjõukulud","2.2",H240="Muud kulud","2.4",H240="Muud tegevuskulud","2.4",H240="Sotsiaaltoetused","2.3",H240="Muud antud toetused ja ülekanded","2.3",H240="Materiaalsete ja immateriaalsete vara soetamine/renoveerimine","4")</f>
        <v>2.1</v>
      </c>
    </row>
    <row r="241" spans="1:22" x14ac:dyDescent="0.3">
      <c r="A241" s="22" t="s">
        <v>29</v>
      </c>
      <c r="B241" s="22" t="s">
        <v>30</v>
      </c>
      <c r="C241" s="22" t="s">
        <v>31</v>
      </c>
      <c r="D241" s="22" t="s">
        <v>47</v>
      </c>
      <c r="E241" s="22" t="s">
        <v>122</v>
      </c>
      <c r="F241" s="22" t="s">
        <v>123</v>
      </c>
      <c r="G241" s="22" t="s">
        <v>89</v>
      </c>
      <c r="H241" s="22" t="s">
        <v>36</v>
      </c>
      <c r="I241" s="22" t="s">
        <v>37</v>
      </c>
      <c r="J241" s="22" t="s">
        <v>59</v>
      </c>
      <c r="K241" s="22" t="s">
        <v>60</v>
      </c>
      <c r="L241" s="23">
        <v>4499.7267466682842</v>
      </c>
      <c r="M241" s="23">
        <v>0</v>
      </c>
      <c r="N241" s="23">
        <v>14018.710063608756</v>
      </c>
      <c r="O241" s="23">
        <f t="shared" si="18"/>
        <v>-9518.9833169404719</v>
      </c>
      <c r="P241" s="23">
        <f t="shared" si="19"/>
        <v>-9518.9833169404719</v>
      </c>
      <c r="Q241" s="23">
        <v>0</v>
      </c>
      <c r="R241" s="23">
        <v>0</v>
      </c>
      <c r="S241" s="23">
        <f t="shared" si="20"/>
        <v>0</v>
      </c>
      <c r="T241" s="23">
        <v>0</v>
      </c>
      <c r="U241" s="23"/>
      <c r="V241" s="35" t="str" cm="1">
        <f t="array" ref="V241">_xlfn.IFS(H241="Majandamiskulud","2.1",H241="Tööjõukulud","2.2",H241="Muud kulud","2.4",H241="Muud tegevuskulud","2.4",H241="Sotsiaaltoetused","2.3",H241="Muud antud toetused ja ülekanded","2.3",H241="Materiaalsete ja immateriaalsete vara soetamine/renoveerimine","4")</f>
        <v>2.1</v>
      </c>
    </row>
    <row r="242" spans="1:22" x14ac:dyDescent="0.3">
      <c r="A242" s="22" t="s">
        <v>29</v>
      </c>
      <c r="B242" s="22" t="s">
        <v>30</v>
      </c>
      <c r="C242" s="22" t="s">
        <v>31</v>
      </c>
      <c r="D242" s="22" t="s">
        <v>47</v>
      </c>
      <c r="E242" s="22" t="s">
        <v>122</v>
      </c>
      <c r="F242" s="22" t="s">
        <v>123</v>
      </c>
      <c r="G242" s="22" t="s">
        <v>89</v>
      </c>
      <c r="H242" s="22" t="s">
        <v>36</v>
      </c>
      <c r="I242" s="22" t="s">
        <v>37</v>
      </c>
      <c r="J242" s="22" t="s">
        <v>100</v>
      </c>
      <c r="K242" s="22" t="s">
        <v>101</v>
      </c>
      <c r="L242" s="23">
        <v>335.3833600016124</v>
      </c>
      <c r="M242" s="23">
        <v>0</v>
      </c>
      <c r="N242" s="23">
        <v>335.38336000161252</v>
      </c>
      <c r="O242" s="23">
        <f t="shared" si="18"/>
        <v>0</v>
      </c>
      <c r="P242" s="23">
        <f t="shared" si="19"/>
        <v>0</v>
      </c>
      <c r="Q242" s="23">
        <f t="shared" si="19"/>
        <v>0</v>
      </c>
      <c r="R242" s="23">
        <v>0</v>
      </c>
      <c r="S242" s="23">
        <f t="shared" si="20"/>
        <v>0</v>
      </c>
      <c r="T242" s="23">
        <f>O242</f>
        <v>0</v>
      </c>
      <c r="U242" s="23"/>
      <c r="V242" s="35" t="str" cm="1">
        <f t="array" ref="V242">_xlfn.IFS(H242="Majandamiskulud","2.1",H242="Tööjõukulud","2.2",H242="Muud kulud","2.4",H242="Muud tegevuskulud","2.4",H242="Sotsiaaltoetused","2.3",H242="Muud antud toetused ja ülekanded","2.3",H242="Materiaalsete ja immateriaalsete vara soetamine/renoveerimine","4")</f>
        <v>2.1</v>
      </c>
    </row>
    <row r="243" spans="1:22" x14ac:dyDescent="0.3">
      <c r="A243" s="22" t="s">
        <v>29</v>
      </c>
      <c r="B243" s="22" t="s">
        <v>30</v>
      </c>
      <c r="C243" s="22" t="s">
        <v>31</v>
      </c>
      <c r="D243" s="22" t="s">
        <v>47</v>
      </c>
      <c r="E243" s="22" t="s">
        <v>122</v>
      </c>
      <c r="F243" s="22" t="s">
        <v>123</v>
      </c>
      <c r="G243" s="22" t="s">
        <v>89</v>
      </c>
      <c r="H243" s="22" t="s">
        <v>36</v>
      </c>
      <c r="I243" s="22" t="s">
        <v>37</v>
      </c>
      <c r="J243" s="22" t="s">
        <v>43</v>
      </c>
      <c r="K243" s="22" t="s">
        <v>44</v>
      </c>
      <c r="L243" s="23">
        <v>655.93245600161254</v>
      </c>
      <c r="M243" s="23">
        <v>655.93245600161254</v>
      </c>
      <c r="N243" s="23">
        <v>655.93245600161276</v>
      </c>
      <c r="O243" s="23">
        <f t="shared" si="18"/>
        <v>0</v>
      </c>
      <c r="P243" s="23">
        <f t="shared" si="19"/>
        <v>0</v>
      </c>
      <c r="Q243" s="23">
        <f t="shared" si="19"/>
        <v>0</v>
      </c>
      <c r="R243" s="23">
        <v>0</v>
      </c>
      <c r="S243" s="23">
        <f t="shared" si="20"/>
        <v>0</v>
      </c>
      <c r="T243" s="23">
        <f>O243</f>
        <v>0</v>
      </c>
      <c r="U243" s="23"/>
      <c r="V243" s="35" t="str" cm="1">
        <f t="array" ref="V243">_xlfn.IFS(H243="Majandamiskulud","2.1",H243="Tööjõukulud","2.2",H243="Muud kulud","2.4",H243="Muud tegevuskulud","2.4",H243="Sotsiaaltoetused","2.3",H243="Muud antud toetused ja ülekanded","2.3",H243="Materiaalsete ja immateriaalsete vara soetamine/renoveerimine","4")</f>
        <v>2.1</v>
      </c>
    </row>
    <row r="244" spans="1:22" x14ac:dyDescent="0.3">
      <c r="A244" s="22" t="s">
        <v>29</v>
      </c>
      <c r="B244" s="22" t="s">
        <v>30</v>
      </c>
      <c r="C244" s="22" t="s">
        <v>31</v>
      </c>
      <c r="D244" s="22" t="s">
        <v>47</v>
      </c>
      <c r="E244" s="22" t="s">
        <v>122</v>
      </c>
      <c r="F244" s="22" t="s">
        <v>123</v>
      </c>
      <c r="G244" s="22" t="s">
        <v>89</v>
      </c>
      <c r="H244" s="22" t="s">
        <v>45</v>
      </c>
      <c r="I244" s="22" t="s">
        <v>37</v>
      </c>
      <c r="J244" s="22" t="s">
        <v>38</v>
      </c>
      <c r="K244" s="22" t="s">
        <v>38</v>
      </c>
      <c r="L244" s="23">
        <v>395.35920371213143</v>
      </c>
      <c r="M244" s="23">
        <v>-107.99891014974476</v>
      </c>
      <c r="N244" s="23">
        <v>373.17862972814538</v>
      </c>
      <c r="O244" s="23">
        <f t="shared" si="18"/>
        <v>22.180573983986051</v>
      </c>
      <c r="P244" s="23">
        <f t="shared" si="19"/>
        <v>22.180573983986051</v>
      </c>
      <c r="Q244" s="23">
        <v>0</v>
      </c>
      <c r="R244" s="23">
        <v>0</v>
      </c>
      <c r="S244" s="23">
        <f t="shared" si="20"/>
        <v>0</v>
      </c>
      <c r="T244" s="23">
        <v>0</v>
      </c>
      <c r="U244" s="23"/>
      <c r="V244" s="35" t="str" cm="1">
        <f t="array" ref="V244">_xlfn.IFS(H244="Majandamiskulud","2.1",H244="Tööjõukulud","2.2",H244="Muud kulud","2.4",H244="Muud tegevuskulud","2.4",H244="Sotsiaaltoetused","2.3",H244="Muud antud toetused ja ülekanded","2.3",H244="Materiaalsete ja immateriaalsete vara soetamine/renoveerimine","4")</f>
        <v>2.4</v>
      </c>
    </row>
    <row r="245" spans="1:22" x14ac:dyDescent="0.3">
      <c r="A245" s="22" t="s">
        <v>29</v>
      </c>
      <c r="B245" s="22" t="s">
        <v>30</v>
      </c>
      <c r="C245" s="22" t="s">
        <v>31</v>
      </c>
      <c r="D245" s="22" t="s">
        <v>47</v>
      </c>
      <c r="E245" s="22" t="s">
        <v>122</v>
      </c>
      <c r="F245" s="22" t="s">
        <v>123</v>
      </c>
      <c r="G245" s="22" t="s">
        <v>89</v>
      </c>
      <c r="H245" s="22" t="s">
        <v>46</v>
      </c>
      <c r="I245" s="22" t="s">
        <v>37</v>
      </c>
      <c r="J245" s="22" t="s">
        <v>38</v>
      </c>
      <c r="K245" s="22" t="s">
        <v>38</v>
      </c>
      <c r="L245" s="23">
        <v>1767077.1575680892</v>
      </c>
      <c r="M245" s="23">
        <v>531528.65900276904</v>
      </c>
      <c r="N245" s="23">
        <v>1704019.375731753</v>
      </c>
      <c r="O245" s="23">
        <f t="shared" si="18"/>
        <v>63057.781836336246</v>
      </c>
      <c r="P245" s="23">
        <f t="shared" si="19"/>
        <v>63057.781836336246</v>
      </c>
      <c r="Q245" s="23">
        <v>0</v>
      </c>
      <c r="R245" s="23">
        <v>0</v>
      </c>
      <c r="S245" s="23">
        <f t="shared" si="20"/>
        <v>0</v>
      </c>
      <c r="T245" s="23">
        <v>0</v>
      </c>
      <c r="U245" s="23"/>
      <c r="V245" s="35" t="str" cm="1">
        <f t="array" ref="V245">_xlfn.IFS(H245="Majandamiskulud","2.1",H245="Tööjõukulud","2.2",H245="Muud kulud","2.4",H245="Muud tegevuskulud","2.4",H245="Sotsiaaltoetused","2.3",H245="Muud antud toetused ja ülekanded","2.3",H245="Materiaalsete ja immateriaalsete vara soetamine/renoveerimine","4")</f>
        <v>2.2</v>
      </c>
    </row>
    <row r="246" spans="1:22" x14ac:dyDescent="0.3">
      <c r="A246" s="22" t="s">
        <v>29</v>
      </c>
      <c r="B246" s="22" t="s">
        <v>30</v>
      </c>
      <c r="C246" s="22" t="s">
        <v>31</v>
      </c>
      <c r="D246" s="22" t="s">
        <v>47</v>
      </c>
      <c r="E246" s="22" t="s">
        <v>122</v>
      </c>
      <c r="F246" s="22" t="s">
        <v>123</v>
      </c>
      <c r="G246" s="22" t="s">
        <v>89</v>
      </c>
      <c r="H246" s="22" t="s">
        <v>46</v>
      </c>
      <c r="I246" s="22" t="s">
        <v>37</v>
      </c>
      <c r="J246" s="22" t="s">
        <v>59</v>
      </c>
      <c r="K246" s="22" t="s">
        <v>60</v>
      </c>
      <c r="L246" s="23">
        <v>0</v>
      </c>
      <c r="M246" s="23">
        <v>0</v>
      </c>
      <c r="N246" s="23">
        <v>1018.9896427970978</v>
      </c>
      <c r="O246" s="23">
        <f t="shared" si="18"/>
        <v>-1018.9896427970978</v>
      </c>
      <c r="P246" s="23">
        <f t="shared" si="19"/>
        <v>-1018.9896427970978</v>
      </c>
      <c r="Q246" s="23">
        <v>0</v>
      </c>
      <c r="R246" s="23">
        <v>0</v>
      </c>
      <c r="S246" s="23">
        <f t="shared" si="20"/>
        <v>0</v>
      </c>
      <c r="T246" s="23">
        <v>0</v>
      </c>
      <c r="U246" s="23"/>
      <c r="V246" s="35" t="str" cm="1">
        <f t="array" ref="V246">_xlfn.IFS(H246="Majandamiskulud","2.1",H246="Tööjõukulud","2.2",H246="Muud kulud","2.4",H246="Muud tegevuskulud","2.4",H246="Sotsiaaltoetused","2.3",H246="Muud antud toetused ja ülekanded","2.3",H246="Materiaalsete ja immateriaalsete vara soetamine/renoveerimine","4")</f>
        <v>2.2</v>
      </c>
    </row>
    <row r="247" spans="1:22" x14ac:dyDescent="0.3">
      <c r="A247" s="22" t="s">
        <v>29</v>
      </c>
      <c r="B247" s="22" t="s">
        <v>30</v>
      </c>
      <c r="C247" s="22" t="s">
        <v>31</v>
      </c>
      <c r="D247" s="22" t="s">
        <v>47</v>
      </c>
      <c r="E247" s="22" t="s">
        <v>122</v>
      </c>
      <c r="F247" s="22" t="s">
        <v>123</v>
      </c>
      <c r="G247" s="22" t="s">
        <v>89</v>
      </c>
      <c r="H247" s="22" t="s">
        <v>46</v>
      </c>
      <c r="I247" s="22" t="s">
        <v>37</v>
      </c>
      <c r="J247" s="22" t="s">
        <v>61</v>
      </c>
      <c r="K247" s="22" t="s">
        <v>62</v>
      </c>
      <c r="L247" s="23">
        <v>0</v>
      </c>
      <c r="M247" s="23">
        <v>0</v>
      </c>
      <c r="N247" s="23">
        <v>5209.949924984825</v>
      </c>
      <c r="O247" s="23">
        <f t="shared" si="18"/>
        <v>-5209.949924984825</v>
      </c>
      <c r="P247" s="23">
        <f t="shared" si="19"/>
        <v>-5209.949924984825</v>
      </c>
      <c r="Q247" s="23">
        <v>0</v>
      </c>
      <c r="R247" s="23">
        <v>0</v>
      </c>
      <c r="S247" s="23">
        <f t="shared" si="20"/>
        <v>0</v>
      </c>
      <c r="T247" s="23">
        <v>0</v>
      </c>
      <c r="U247" s="23"/>
      <c r="V247" s="35" t="str" cm="1">
        <f t="array" ref="V247">_xlfn.IFS(H247="Majandamiskulud","2.1",H247="Tööjõukulud","2.2",H247="Muud kulud","2.4",H247="Muud tegevuskulud","2.4",H247="Sotsiaaltoetused","2.3",H247="Muud antud toetused ja ülekanded","2.3",H247="Materiaalsete ja immateriaalsete vara soetamine/renoveerimine","4")</f>
        <v>2.2</v>
      </c>
    </row>
    <row r="248" spans="1:22" x14ac:dyDescent="0.3">
      <c r="A248" s="22" t="s">
        <v>29</v>
      </c>
      <c r="B248" s="22" t="s">
        <v>30</v>
      </c>
      <c r="C248" s="22" t="s">
        <v>31</v>
      </c>
      <c r="D248" s="22" t="s">
        <v>47</v>
      </c>
      <c r="E248" s="22" t="s">
        <v>122</v>
      </c>
      <c r="F248" s="22" t="s">
        <v>123</v>
      </c>
      <c r="G248" s="22" t="s">
        <v>89</v>
      </c>
      <c r="H248" s="22" t="s">
        <v>46</v>
      </c>
      <c r="I248" s="22" t="s">
        <v>37</v>
      </c>
      <c r="J248" s="22" t="s">
        <v>41</v>
      </c>
      <c r="K248" s="22" t="s">
        <v>42</v>
      </c>
      <c r="L248" s="23">
        <v>-14876.557964831776</v>
      </c>
      <c r="M248" s="23">
        <v>-14876.557964831776</v>
      </c>
      <c r="N248" s="23">
        <v>754.65063104388605</v>
      </c>
      <c r="O248" s="23">
        <f>L248-N248</f>
        <v>-15631.208595875662</v>
      </c>
      <c r="P248" s="23">
        <v>0</v>
      </c>
      <c r="Q248" s="23">
        <f t="shared" si="19"/>
        <v>0</v>
      </c>
      <c r="R248" s="23">
        <v>0</v>
      </c>
      <c r="S248" s="23">
        <f t="shared" si="20"/>
        <v>0</v>
      </c>
      <c r="T248" s="23">
        <f>O248</f>
        <v>-15631.208595875662</v>
      </c>
      <c r="U248" s="23"/>
      <c r="V248" s="35" t="str" cm="1">
        <f t="array" ref="V248">_xlfn.IFS(H248="Majandamiskulud","2.1",H248="Tööjõukulud","2.2",H248="Muud kulud","2.4",H248="Muud tegevuskulud","2.4",H248="Sotsiaaltoetused","2.3",H248="Muud antud toetused ja ülekanded","2.3",H248="Materiaalsete ja immateriaalsete vara soetamine/renoveerimine","4")</f>
        <v>2.2</v>
      </c>
    </row>
    <row r="249" spans="1:22" x14ac:dyDescent="0.3">
      <c r="A249" s="22" t="s">
        <v>29</v>
      </c>
      <c r="B249" s="22" t="s">
        <v>30</v>
      </c>
      <c r="C249" s="22" t="s">
        <v>31</v>
      </c>
      <c r="D249" s="22" t="s">
        <v>50</v>
      </c>
      <c r="E249" s="22" t="s">
        <v>79</v>
      </c>
      <c r="F249" s="22" t="s">
        <v>80</v>
      </c>
      <c r="G249" s="22" t="s">
        <v>89</v>
      </c>
      <c r="H249" s="22" t="s">
        <v>36</v>
      </c>
      <c r="I249" s="22" t="s">
        <v>37</v>
      </c>
      <c r="J249" s="22" t="s">
        <v>38</v>
      </c>
      <c r="K249" s="22" t="s">
        <v>38</v>
      </c>
      <c r="L249" s="23">
        <v>330961.61539863236</v>
      </c>
      <c r="M249" s="23">
        <v>16386.848326990039</v>
      </c>
      <c r="N249" s="23">
        <v>327673.5015922889</v>
      </c>
      <c r="O249" s="23">
        <f t="shared" si="18"/>
        <v>3288.1138063434628</v>
      </c>
      <c r="P249" s="23">
        <f t="shared" si="19"/>
        <v>3288.1138063434628</v>
      </c>
      <c r="Q249" s="23">
        <v>0</v>
      </c>
      <c r="R249" s="23">
        <v>0</v>
      </c>
      <c r="S249" s="23">
        <f t="shared" si="20"/>
        <v>0</v>
      </c>
      <c r="T249" s="23">
        <v>0</v>
      </c>
      <c r="U249" s="23"/>
      <c r="V249" s="35" t="str" cm="1">
        <f t="array" ref="V249">_xlfn.IFS(H249="Majandamiskulud","2.1",H249="Tööjõukulud","2.2",H249="Muud kulud","2.4",H249="Muud tegevuskulud","2.4",H249="Sotsiaaltoetused","2.3",H249="Muud antud toetused ja ülekanded","2.3",H249="Materiaalsete ja immateriaalsete vara soetamine/renoveerimine","4")</f>
        <v>2.1</v>
      </c>
    </row>
    <row r="250" spans="1:22" x14ac:dyDescent="0.3">
      <c r="A250" s="22" t="s">
        <v>29</v>
      </c>
      <c r="B250" s="22" t="s">
        <v>30</v>
      </c>
      <c r="C250" s="22" t="s">
        <v>31</v>
      </c>
      <c r="D250" s="22" t="s">
        <v>50</v>
      </c>
      <c r="E250" s="22" t="s">
        <v>79</v>
      </c>
      <c r="F250" s="22" t="s">
        <v>80</v>
      </c>
      <c r="G250" s="22" t="s">
        <v>89</v>
      </c>
      <c r="H250" s="22" t="s">
        <v>36</v>
      </c>
      <c r="I250" s="22" t="s">
        <v>37</v>
      </c>
      <c r="J250" s="22" t="s">
        <v>39</v>
      </c>
      <c r="K250" s="22" t="s">
        <v>40</v>
      </c>
      <c r="L250" s="23">
        <v>13558.725556196536</v>
      </c>
      <c r="M250" s="23">
        <v>0</v>
      </c>
      <c r="N250" s="23">
        <v>13487.423313423793</v>
      </c>
      <c r="O250" s="23">
        <f t="shared" si="18"/>
        <v>71.302242772742829</v>
      </c>
      <c r="P250" s="23">
        <v>0</v>
      </c>
      <c r="Q250" s="23">
        <f t="shared" si="19"/>
        <v>0</v>
      </c>
      <c r="R250" s="23">
        <v>0</v>
      </c>
      <c r="S250" s="23">
        <f t="shared" si="20"/>
        <v>0</v>
      </c>
      <c r="T250" s="23">
        <f>O250</f>
        <v>71.302242772742829</v>
      </c>
      <c r="U250" s="23"/>
      <c r="V250" s="35" t="str" cm="1">
        <f t="array" ref="V250">_xlfn.IFS(H250="Majandamiskulud","2.1",H250="Tööjõukulud","2.2",H250="Muud kulud","2.4",H250="Muud tegevuskulud","2.4",H250="Sotsiaaltoetused","2.3",H250="Muud antud toetused ja ülekanded","2.3",H250="Materiaalsete ja immateriaalsete vara soetamine/renoveerimine","4")</f>
        <v>2.1</v>
      </c>
    </row>
    <row r="251" spans="1:22" x14ac:dyDescent="0.3">
      <c r="A251" s="22" t="s">
        <v>29</v>
      </c>
      <c r="B251" s="22" t="s">
        <v>30</v>
      </c>
      <c r="C251" s="22" t="s">
        <v>31</v>
      </c>
      <c r="D251" s="22" t="s">
        <v>50</v>
      </c>
      <c r="E251" s="22" t="s">
        <v>79</v>
      </c>
      <c r="F251" s="22" t="s">
        <v>80</v>
      </c>
      <c r="G251" s="22" t="s">
        <v>89</v>
      </c>
      <c r="H251" s="22" t="s">
        <v>36</v>
      </c>
      <c r="I251" s="22" t="s">
        <v>37</v>
      </c>
      <c r="J251" s="22" t="s">
        <v>53</v>
      </c>
      <c r="K251" s="22" t="s">
        <v>54</v>
      </c>
      <c r="L251" s="23">
        <v>22018.942268892402</v>
      </c>
      <c r="M251" s="23">
        <v>0</v>
      </c>
      <c r="N251" s="23">
        <v>19853.245222818245</v>
      </c>
      <c r="O251" s="23">
        <f t="shared" si="18"/>
        <v>2165.6970460741577</v>
      </c>
      <c r="P251" s="23">
        <v>0</v>
      </c>
      <c r="Q251" s="23">
        <f t="shared" si="19"/>
        <v>0</v>
      </c>
      <c r="R251" s="23">
        <v>0</v>
      </c>
      <c r="S251" s="23">
        <f t="shared" si="20"/>
        <v>0</v>
      </c>
      <c r="T251" s="23">
        <f>O251</f>
        <v>2165.6970460741577</v>
      </c>
      <c r="U251" s="23"/>
      <c r="V251" s="35" t="str" cm="1">
        <f t="array" ref="V251">_xlfn.IFS(H251="Majandamiskulud","2.1",H251="Tööjõukulud","2.2",H251="Muud kulud","2.4",H251="Muud tegevuskulud","2.4",H251="Sotsiaaltoetused","2.3",H251="Muud antud toetused ja ülekanded","2.3",H251="Materiaalsete ja immateriaalsete vara soetamine/renoveerimine","4")</f>
        <v>2.1</v>
      </c>
    </row>
    <row r="252" spans="1:22" x14ac:dyDescent="0.3">
      <c r="A252" s="22" t="s">
        <v>29</v>
      </c>
      <c r="B252" s="22" t="s">
        <v>30</v>
      </c>
      <c r="C252" s="22" t="s">
        <v>31</v>
      </c>
      <c r="D252" s="22" t="s">
        <v>50</v>
      </c>
      <c r="E252" s="22" t="s">
        <v>79</v>
      </c>
      <c r="F252" s="22" t="s">
        <v>80</v>
      </c>
      <c r="G252" s="22" t="s">
        <v>89</v>
      </c>
      <c r="H252" s="22" t="s">
        <v>36</v>
      </c>
      <c r="I252" s="22" t="s">
        <v>37</v>
      </c>
      <c r="J252" s="22" t="s">
        <v>59</v>
      </c>
      <c r="K252" s="22" t="s">
        <v>60</v>
      </c>
      <c r="L252" s="23">
        <v>1295.7344400004656</v>
      </c>
      <c r="M252" s="23">
        <v>0</v>
      </c>
      <c r="N252" s="23">
        <v>4113.1042867771557</v>
      </c>
      <c r="O252" s="23">
        <f t="shared" si="18"/>
        <v>-2817.3698467766899</v>
      </c>
      <c r="P252" s="23">
        <f t="shared" si="19"/>
        <v>-2817.3698467766899</v>
      </c>
      <c r="Q252" s="23">
        <v>0</v>
      </c>
      <c r="R252" s="23">
        <v>0</v>
      </c>
      <c r="S252" s="23">
        <f t="shared" si="20"/>
        <v>0</v>
      </c>
      <c r="T252" s="23">
        <v>0</v>
      </c>
      <c r="U252" s="23"/>
      <c r="V252" s="35" t="str" cm="1">
        <f t="array" ref="V252">_xlfn.IFS(H252="Majandamiskulud","2.1",H252="Tööjõukulud","2.2",H252="Muud kulud","2.4",H252="Muud tegevuskulud","2.4",H252="Sotsiaaltoetused","2.3",H252="Muud antud toetused ja ülekanded","2.3",H252="Materiaalsete ja immateriaalsete vara soetamine/renoveerimine","4")</f>
        <v>2.1</v>
      </c>
    </row>
    <row r="253" spans="1:22" x14ac:dyDescent="0.3">
      <c r="A253" s="22" t="s">
        <v>29</v>
      </c>
      <c r="B253" s="22" t="s">
        <v>30</v>
      </c>
      <c r="C253" s="22" t="s">
        <v>31</v>
      </c>
      <c r="D253" s="22" t="s">
        <v>50</v>
      </c>
      <c r="E253" s="22" t="s">
        <v>79</v>
      </c>
      <c r="F253" s="22" t="s">
        <v>80</v>
      </c>
      <c r="G253" s="22" t="s">
        <v>89</v>
      </c>
      <c r="H253" s="22" t="s">
        <v>36</v>
      </c>
      <c r="I253" s="22" t="s">
        <v>37</v>
      </c>
      <c r="J253" s="22" t="s">
        <v>100</v>
      </c>
      <c r="K253" s="22" t="s">
        <v>101</v>
      </c>
      <c r="L253" s="23">
        <v>96.576480000464301</v>
      </c>
      <c r="M253" s="23">
        <v>0</v>
      </c>
      <c r="N253" s="23">
        <v>96.576480000464329</v>
      </c>
      <c r="O253" s="23">
        <f t="shared" si="18"/>
        <v>0</v>
      </c>
      <c r="P253" s="23">
        <v>0</v>
      </c>
      <c r="Q253" s="23">
        <f t="shared" si="19"/>
        <v>0</v>
      </c>
      <c r="R253" s="23">
        <v>0</v>
      </c>
      <c r="S253" s="23">
        <f t="shared" si="20"/>
        <v>0</v>
      </c>
      <c r="T253" s="23">
        <f>O253</f>
        <v>0</v>
      </c>
      <c r="U253" s="23"/>
      <c r="V253" s="35" t="str" cm="1">
        <f t="array" ref="V253">_xlfn.IFS(H253="Majandamiskulud","2.1",H253="Tööjõukulud","2.2",H253="Muud kulud","2.4",H253="Muud tegevuskulud","2.4",H253="Sotsiaaltoetused","2.3",H253="Muud antud toetused ja ülekanded","2.3",H253="Materiaalsete ja immateriaalsete vara soetamine/renoveerimine","4")</f>
        <v>2.1</v>
      </c>
    </row>
    <row r="254" spans="1:22" x14ac:dyDescent="0.3">
      <c r="A254" s="22" t="s">
        <v>29</v>
      </c>
      <c r="B254" s="22" t="s">
        <v>30</v>
      </c>
      <c r="C254" s="22" t="s">
        <v>31</v>
      </c>
      <c r="D254" s="22" t="s">
        <v>50</v>
      </c>
      <c r="E254" s="22" t="s">
        <v>79</v>
      </c>
      <c r="F254" s="22" t="s">
        <v>80</v>
      </c>
      <c r="G254" s="22" t="s">
        <v>89</v>
      </c>
      <c r="H254" s="22" t="s">
        <v>36</v>
      </c>
      <c r="I254" s="22" t="s">
        <v>37</v>
      </c>
      <c r="J254" s="22" t="s">
        <v>41</v>
      </c>
      <c r="K254" s="22" t="s">
        <v>42</v>
      </c>
      <c r="L254" s="23">
        <v>12444.929819430516</v>
      </c>
      <c r="M254" s="23">
        <v>12444.929819430516</v>
      </c>
      <c r="N254" s="23">
        <v>7241.3184528272304</v>
      </c>
      <c r="O254" s="23">
        <f>L254-N254</f>
        <v>5203.6113666032852</v>
      </c>
      <c r="P254" s="23">
        <v>0</v>
      </c>
      <c r="Q254" s="23">
        <f t="shared" si="19"/>
        <v>0</v>
      </c>
      <c r="R254" s="23">
        <v>0</v>
      </c>
      <c r="S254" s="23">
        <f t="shared" si="20"/>
        <v>0</v>
      </c>
      <c r="T254" s="23">
        <f>O254</f>
        <v>5203.6113666032852</v>
      </c>
      <c r="U254" s="23"/>
      <c r="V254" s="35" t="str" cm="1">
        <f t="array" ref="V254">_xlfn.IFS(H254="Majandamiskulud","2.1",H254="Tööjõukulud","2.2",H254="Muud kulud","2.4",H254="Muud tegevuskulud","2.4",H254="Sotsiaaltoetused","2.3",H254="Muud antud toetused ja ülekanded","2.3",H254="Materiaalsete ja immateriaalsete vara soetamine/renoveerimine","4")</f>
        <v>2.1</v>
      </c>
    </row>
    <row r="255" spans="1:22" x14ac:dyDescent="0.3">
      <c r="A255" s="22" t="s">
        <v>29</v>
      </c>
      <c r="B255" s="22" t="s">
        <v>30</v>
      </c>
      <c r="C255" s="22" t="s">
        <v>31</v>
      </c>
      <c r="D255" s="22" t="s">
        <v>50</v>
      </c>
      <c r="E255" s="22" t="s">
        <v>79</v>
      </c>
      <c r="F255" s="22" t="s">
        <v>80</v>
      </c>
      <c r="G255" s="22" t="s">
        <v>89</v>
      </c>
      <c r="H255" s="22" t="s">
        <v>36</v>
      </c>
      <c r="I255" s="22" t="s">
        <v>37</v>
      </c>
      <c r="J255" s="22" t="s">
        <v>83</v>
      </c>
      <c r="K255" s="22" t="s">
        <v>84</v>
      </c>
      <c r="L255" s="23">
        <v>1.9656033492846843</v>
      </c>
      <c r="M255" s="23">
        <v>0</v>
      </c>
      <c r="N255" s="23">
        <v>1.9656033492846849</v>
      </c>
      <c r="O255" s="23">
        <f t="shared" si="18"/>
        <v>0</v>
      </c>
      <c r="P255" s="23">
        <f t="shared" si="19"/>
        <v>0</v>
      </c>
      <c r="Q255" s="23">
        <f t="shared" si="19"/>
        <v>0</v>
      </c>
      <c r="R255" s="23">
        <v>0</v>
      </c>
      <c r="S255" s="23">
        <f t="shared" si="20"/>
        <v>0</v>
      </c>
      <c r="T255" s="23">
        <f>O255</f>
        <v>0</v>
      </c>
      <c r="U255" s="23"/>
      <c r="V255" s="35" t="str" cm="1">
        <f t="array" ref="V255">_xlfn.IFS(H255="Majandamiskulud","2.1",H255="Tööjõukulud","2.2",H255="Muud kulud","2.4",H255="Muud tegevuskulud","2.4",H255="Sotsiaaltoetused","2.3",H255="Muud antud toetused ja ülekanded","2.3",H255="Materiaalsete ja immateriaalsete vara soetamine/renoveerimine","4")</f>
        <v>2.1</v>
      </c>
    </row>
    <row r="256" spans="1:22" x14ac:dyDescent="0.3">
      <c r="A256" s="22" t="s">
        <v>29</v>
      </c>
      <c r="B256" s="22" t="s">
        <v>30</v>
      </c>
      <c r="C256" s="22" t="s">
        <v>31</v>
      </c>
      <c r="D256" s="22" t="s">
        <v>50</v>
      </c>
      <c r="E256" s="22" t="s">
        <v>79</v>
      </c>
      <c r="F256" s="22" t="s">
        <v>80</v>
      </c>
      <c r="G256" s="22" t="s">
        <v>89</v>
      </c>
      <c r="H256" s="22" t="s">
        <v>36</v>
      </c>
      <c r="I256" s="22" t="s">
        <v>37</v>
      </c>
      <c r="J256" s="22" t="s">
        <v>43</v>
      </c>
      <c r="K256" s="22" t="s">
        <v>44</v>
      </c>
      <c r="L256" s="23">
        <v>188.88130800046432</v>
      </c>
      <c r="M256" s="23">
        <v>188.88130800046432</v>
      </c>
      <c r="N256" s="23">
        <v>188.88130800046443</v>
      </c>
      <c r="O256" s="23">
        <f t="shared" ref="O256:O319" si="21">L256-N256</f>
        <v>0</v>
      </c>
      <c r="P256" s="23">
        <v>0</v>
      </c>
      <c r="Q256" s="23">
        <f t="shared" ref="P256:Q319" si="22">P256</f>
        <v>0</v>
      </c>
      <c r="R256" s="23">
        <v>0</v>
      </c>
      <c r="S256" s="23">
        <f t="shared" ref="S256:S319" si="23">Q256+R256</f>
        <v>0</v>
      </c>
      <c r="T256" s="23">
        <f>O256</f>
        <v>0</v>
      </c>
      <c r="U256" s="23"/>
      <c r="V256" s="35" t="str" cm="1">
        <f t="array" ref="V256">_xlfn.IFS(H256="Majandamiskulud","2.1",H256="Tööjõukulud","2.2",H256="Muud kulud","2.4",H256="Muud tegevuskulud","2.4",H256="Sotsiaaltoetused","2.3",H256="Muud antud toetused ja ülekanded","2.3",H256="Materiaalsete ja immateriaalsete vara soetamine/renoveerimine","4")</f>
        <v>2.1</v>
      </c>
    </row>
    <row r="257" spans="1:22" x14ac:dyDescent="0.3">
      <c r="A257" s="22" t="s">
        <v>29</v>
      </c>
      <c r="B257" s="22" t="s">
        <v>30</v>
      </c>
      <c r="C257" s="22" t="s">
        <v>31</v>
      </c>
      <c r="D257" s="22" t="s">
        <v>50</v>
      </c>
      <c r="E257" s="22" t="s">
        <v>79</v>
      </c>
      <c r="F257" s="22" t="s">
        <v>80</v>
      </c>
      <c r="G257" s="22" t="s">
        <v>89</v>
      </c>
      <c r="H257" s="22" t="s">
        <v>63</v>
      </c>
      <c r="I257" s="22" t="s">
        <v>37</v>
      </c>
      <c r="J257" s="22" t="s">
        <v>64</v>
      </c>
      <c r="K257" s="22" t="s">
        <v>65</v>
      </c>
      <c r="L257" s="23">
        <v>0.226837121214509</v>
      </c>
      <c r="M257" s="23">
        <v>0</v>
      </c>
      <c r="N257" s="23">
        <v>0.22635956938037821</v>
      </c>
      <c r="O257" s="23">
        <f t="shared" si="21"/>
        <v>4.7755183413078495E-4</v>
      </c>
      <c r="P257" s="23">
        <f t="shared" si="22"/>
        <v>4.7755183413078495E-4</v>
      </c>
      <c r="Q257" s="23">
        <v>0</v>
      </c>
      <c r="R257" s="23">
        <v>0</v>
      </c>
      <c r="S257" s="23">
        <f t="shared" si="23"/>
        <v>0</v>
      </c>
      <c r="T257" s="23">
        <v>0</v>
      </c>
      <c r="U257" s="23"/>
      <c r="V257" s="35" t="str" cm="1">
        <f t="array" ref="V257">_xlfn.IFS(H257="Majandamiskulud","2.1",H257="Tööjõukulud","2.2",H257="Muud kulud","2.4",H257="Muud tegevuskulud","2.4",H257="Sotsiaaltoetused","2.3",H257="Muud antud toetused ja ülekanded","2.3",H257="Materiaalsete ja immateriaalsete vara soetamine/renoveerimine","4")</f>
        <v>2.3</v>
      </c>
    </row>
    <row r="258" spans="1:22" x14ac:dyDescent="0.3">
      <c r="A258" s="22" t="s">
        <v>29</v>
      </c>
      <c r="B258" s="22" t="s">
        <v>30</v>
      </c>
      <c r="C258" s="22" t="s">
        <v>31</v>
      </c>
      <c r="D258" s="22" t="s">
        <v>50</v>
      </c>
      <c r="E258" s="22" t="s">
        <v>79</v>
      </c>
      <c r="F258" s="22" t="s">
        <v>80</v>
      </c>
      <c r="G258" s="22" t="s">
        <v>89</v>
      </c>
      <c r="H258" s="22" t="s">
        <v>45</v>
      </c>
      <c r="I258" s="22" t="s">
        <v>37</v>
      </c>
      <c r="J258" s="22" t="s">
        <v>38</v>
      </c>
      <c r="K258" s="22" t="s">
        <v>38</v>
      </c>
      <c r="L258" s="23">
        <v>110.33970480859296</v>
      </c>
      <c r="M258" s="23">
        <v>-22.49610355254034</v>
      </c>
      <c r="N258" s="23">
        <v>108.41945209079017</v>
      </c>
      <c r="O258" s="23">
        <f t="shared" si="21"/>
        <v>1.9202527178027822</v>
      </c>
      <c r="P258" s="23">
        <f t="shared" si="22"/>
        <v>1.9202527178027822</v>
      </c>
      <c r="Q258" s="23">
        <v>0</v>
      </c>
      <c r="R258" s="23">
        <v>0</v>
      </c>
      <c r="S258" s="23">
        <f t="shared" si="23"/>
        <v>0</v>
      </c>
      <c r="T258" s="23">
        <v>0</v>
      </c>
      <c r="U258" s="23"/>
      <c r="V258" s="35" t="str" cm="1">
        <f t="array" ref="V258">_xlfn.IFS(H258="Majandamiskulud","2.1",H258="Tööjõukulud","2.2",H258="Muud kulud","2.4",H258="Muud tegevuskulud","2.4",H258="Sotsiaaltoetused","2.3",H258="Muud antud toetused ja ülekanded","2.3",H258="Materiaalsete ja immateriaalsete vara soetamine/renoveerimine","4")</f>
        <v>2.4</v>
      </c>
    </row>
    <row r="259" spans="1:22" x14ac:dyDescent="0.3">
      <c r="A259" s="22" t="s">
        <v>29</v>
      </c>
      <c r="B259" s="22" t="s">
        <v>30</v>
      </c>
      <c r="C259" s="22" t="s">
        <v>31</v>
      </c>
      <c r="D259" s="22" t="s">
        <v>50</v>
      </c>
      <c r="E259" s="22" t="s">
        <v>79</v>
      </c>
      <c r="F259" s="22" t="s">
        <v>80</v>
      </c>
      <c r="G259" s="22" t="s">
        <v>89</v>
      </c>
      <c r="H259" s="22" t="s">
        <v>46</v>
      </c>
      <c r="I259" s="22" t="s">
        <v>37</v>
      </c>
      <c r="J259" s="22" t="s">
        <v>38</v>
      </c>
      <c r="K259" s="22" t="s">
        <v>38</v>
      </c>
      <c r="L259" s="23">
        <v>315360.84447081271</v>
      </c>
      <c r="M259" s="23">
        <v>-24367.037975502317</v>
      </c>
      <c r="N259" s="23">
        <v>311162.42387663765</v>
      </c>
      <c r="O259" s="23">
        <f t="shared" si="21"/>
        <v>4198.4205941750552</v>
      </c>
      <c r="P259" s="23">
        <f t="shared" si="22"/>
        <v>4198.4205941750552</v>
      </c>
      <c r="Q259" s="23">
        <v>0</v>
      </c>
      <c r="R259" s="23">
        <v>0</v>
      </c>
      <c r="S259" s="23">
        <f t="shared" si="23"/>
        <v>0</v>
      </c>
      <c r="T259" s="23">
        <v>0</v>
      </c>
      <c r="U259" s="23"/>
      <c r="V259" s="35" t="str" cm="1">
        <f t="array" ref="V259">_xlfn.IFS(H259="Majandamiskulud","2.1",H259="Tööjõukulud","2.2",H259="Muud kulud","2.4",H259="Muud tegevuskulud","2.4",H259="Sotsiaaltoetused","2.3",H259="Muud antud toetused ja ülekanded","2.3",H259="Materiaalsete ja immateriaalsete vara soetamine/renoveerimine","4")</f>
        <v>2.2</v>
      </c>
    </row>
    <row r="260" spans="1:22" x14ac:dyDescent="0.3">
      <c r="A260" s="22" t="s">
        <v>29</v>
      </c>
      <c r="B260" s="22" t="s">
        <v>30</v>
      </c>
      <c r="C260" s="22" t="s">
        <v>31</v>
      </c>
      <c r="D260" s="22" t="s">
        <v>50</v>
      </c>
      <c r="E260" s="22" t="s">
        <v>79</v>
      </c>
      <c r="F260" s="22" t="s">
        <v>80</v>
      </c>
      <c r="G260" s="22" t="s">
        <v>89</v>
      </c>
      <c r="H260" s="22" t="s">
        <v>46</v>
      </c>
      <c r="I260" s="22" t="s">
        <v>37</v>
      </c>
      <c r="J260" s="22" t="s">
        <v>59</v>
      </c>
      <c r="K260" s="22" t="s">
        <v>60</v>
      </c>
      <c r="L260" s="23">
        <v>0</v>
      </c>
      <c r="M260" s="23">
        <v>0</v>
      </c>
      <c r="N260" s="23">
        <v>177.89761073766428</v>
      </c>
      <c r="O260" s="23">
        <f t="shared" si="21"/>
        <v>-177.89761073766428</v>
      </c>
      <c r="P260" s="23">
        <f t="shared" si="22"/>
        <v>-177.89761073766428</v>
      </c>
      <c r="Q260" s="23">
        <v>0</v>
      </c>
      <c r="R260" s="23">
        <v>0</v>
      </c>
      <c r="S260" s="23">
        <f t="shared" si="23"/>
        <v>0</v>
      </c>
      <c r="T260" s="23">
        <v>0</v>
      </c>
      <c r="U260" s="23"/>
      <c r="V260" s="35" t="str" cm="1">
        <f t="array" ref="V260">_xlfn.IFS(H260="Majandamiskulud","2.1",H260="Tööjõukulud","2.2",H260="Muud kulud","2.4",H260="Muud tegevuskulud","2.4",H260="Sotsiaaltoetused","2.3",H260="Muud antud toetused ja ülekanded","2.3",H260="Materiaalsete ja immateriaalsete vara soetamine/renoveerimine","4")</f>
        <v>2.2</v>
      </c>
    </row>
    <row r="261" spans="1:22" x14ac:dyDescent="0.3">
      <c r="A261" s="22" t="s">
        <v>29</v>
      </c>
      <c r="B261" s="22" t="s">
        <v>30</v>
      </c>
      <c r="C261" s="22" t="s">
        <v>31</v>
      </c>
      <c r="D261" s="22" t="s">
        <v>50</v>
      </c>
      <c r="E261" s="22" t="s">
        <v>79</v>
      </c>
      <c r="F261" s="22" t="s">
        <v>80</v>
      </c>
      <c r="G261" s="22" t="s">
        <v>89</v>
      </c>
      <c r="H261" s="22" t="s">
        <v>46</v>
      </c>
      <c r="I261" s="22" t="s">
        <v>37</v>
      </c>
      <c r="J261" s="22" t="s">
        <v>61</v>
      </c>
      <c r="K261" s="22" t="s">
        <v>62</v>
      </c>
      <c r="L261" s="23">
        <v>0</v>
      </c>
      <c r="M261" s="23">
        <v>0</v>
      </c>
      <c r="N261" s="23">
        <v>909.56532313079299</v>
      </c>
      <c r="O261" s="23">
        <f t="shared" si="21"/>
        <v>-909.56532313079299</v>
      </c>
      <c r="P261" s="23">
        <f t="shared" si="22"/>
        <v>-909.56532313079299</v>
      </c>
      <c r="Q261" s="23">
        <v>0</v>
      </c>
      <c r="R261" s="23">
        <v>0</v>
      </c>
      <c r="S261" s="23">
        <f t="shared" si="23"/>
        <v>0</v>
      </c>
      <c r="T261" s="23">
        <v>0</v>
      </c>
      <c r="U261" s="23"/>
      <c r="V261" s="35" t="str" cm="1">
        <f t="array" ref="V261">_xlfn.IFS(H261="Majandamiskulud","2.1",H261="Tööjõukulud","2.2",H261="Muud kulud","2.4",H261="Muud tegevuskulud","2.4",H261="Sotsiaaltoetused","2.3",H261="Muud antud toetused ja ülekanded","2.3",H261="Materiaalsete ja immateriaalsete vara soetamine/renoveerimine","4")</f>
        <v>2.2</v>
      </c>
    </row>
    <row r="262" spans="1:22" x14ac:dyDescent="0.3">
      <c r="A262" s="22" t="s">
        <v>29</v>
      </c>
      <c r="B262" s="22" t="s">
        <v>30</v>
      </c>
      <c r="C262" s="22" t="s">
        <v>31</v>
      </c>
      <c r="D262" s="22" t="s">
        <v>50</v>
      </c>
      <c r="E262" s="22" t="s">
        <v>79</v>
      </c>
      <c r="F262" s="22" t="s">
        <v>80</v>
      </c>
      <c r="G262" s="22" t="s">
        <v>89</v>
      </c>
      <c r="H262" s="22" t="s">
        <v>46</v>
      </c>
      <c r="I262" s="22" t="s">
        <v>37</v>
      </c>
      <c r="J262" s="22" t="s">
        <v>41</v>
      </c>
      <c r="K262" s="22" t="s">
        <v>42</v>
      </c>
      <c r="L262" s="23">
        <v>13734.777167599579</v>
      </c>
      <c r="M262" s="23">
        <v>13734.777167599579</v>
      </c>
      <c r="N262" s="23">
        <v>12069.182125501571</v>
      </c>
      <c r="O262" s="23">
        <f>L262-N262</f>
        <v>1665.595042098008</v>
      </c>
      <c r="P262" s="23">
        <v>0</v>
      </c>
      <c r="Q262" s="23">
        <f t="shared" si="22"/>
        <v>0</v>
      </c>
      <c r="R262" s="23">
        <v>0</v>
      </c>
      <c r="S262" s="23">
        <f t="shared" si="23"/>
        <v>0</v>
      </c>
      <c r="T262" s="23">
        <f>O262</f>
        <v>1665.595042098008</v>
      </c>
      <c r="U262" s="23"/>
      <c r="V262" s="35" t="str" cm="1">
        <f t="array" ref="V262">_xlfn.IFS(H262="Majandamiskulud","2.1",H262="Tööjõukulud","2.2",H262="Muud kulud","2.4",H262="Muud tegevuskulud","2.4",H262="Sotsiaaltoetused","2.3",H262="Muud antud toetused ja ülekanded","2.3",H262="Materiaalsete ja immateriaalsete vara soetamine/renoveerimine","4")</f>
        <v>2.2</v>
      </c>
    </row>
    <row r="263" spans="1:22" x14ac:dyDescent="0.3">
      <c r="A263" s="22" t="s">
        <v>29</v>
      </c>
      <c r="B263" s="22" t="s">
        <v>30</v>
      </c>
      <c r="C263" s="22" t="s">
        <v>31</v>
      </c>
      <c r="D263" s="22" t="s">
        <v>50</v>
      </c>
      <c r="E263" s="22" t="s">
        <v>124</v>
      </c>
      <c r="F263" s="22" t="s">
        <v>125</v>
      </c>
      <c r="G263" s="22" t="s">
        <v>89</v>
      </c>
      <c r="H263" s="22" t="s">
        <v>36</v>
      </c>
      <c r="I263" s="22" t="s">
        <v>37</v>
      </c>
      <c r="J263" s="22" t="s">
        <v>38</v>
      </c>
      <c r="K263" s="22" t="s">
        <v>38</v>
      </c>
      <c r="L263" s="23">
        <v>1136142.3509366806</v>
      </c>
      <c r="M263" s="23">
        <v>20865.428280789889</v>
      </c>
      <c r="N263" s="23">
        <v>1204475.9373510811</v>
      </c>
      <c r="O263" s="23">
        <f t="shared" si="21"/>
        <v>-68333.586414400488</v>
      </c>
      <c r="P263" s="23">
        <f t="shared" si="22"/>
        <v>-68333.586414400488</v>
      </c>
      <c r="Q263" s="23">
        <v>0</v>
      </c>
      <c r="R263" s="23">
        <v>0</v>
      </c>
      <c r="S263" s="23">
        <f t="shared" si="23"/>
        <v>0</v>
      </c>
      <c r="T263" s="23">
        <v>0</v>
      </c>
      <c r="U263" s="23"/>
      <c r="V263" s="35" t="str" cm="1">
        <f t="array" ref="V263">_xlfn.IFS(H263="Majandamiskulud","2.1",H263="Tööjõukulud","2.2",H263="Muud kulud","2.4",H263="Muud tegevuskulud","2.4",H263="Sotsiaaltoetused","2.3",H263="Muud antud toetused ja ülekanded","2.3",H263="Materiaalsete ja immateriaalsete vara soetamine/renoveerimine","4")</f>
        <v>2.1</v>
      </c>
    </row>
    <row r="264" spans="1:22" x14ac:dyDescent="0.3">
      <c r="A264" s="22" t="s">
        <v>29</v>
      </c>
      <c r="B264" s="22" t="s">
        <v>30</v>
      </c>
      <c r="C264" s="22" t="s">
        <v>31</v>
      </c>
      <c r="D264" s="22" t="s">
        <v>50</v>
      </c>
      <c r="E264" s="22" t="s">
        <v>124</v>
      </c>
      <c r="F264" s="22" t="s">
        <v>125</v>
      </c>
      <c r="G264" s="22" t="s">
        <v>89</v>
      </c>
      <c r="H264" s="22" t="s">
        <v>36</v>
      </c>
      <c r="I264" s="22" t="s">
        <v>37</v>
      </c>
      <c r="J264" s="22" t="s">
        <v>39</v>
      </c>
      <c r="K264" s="22" t="s">
        <v>40</v>
      </c>
      <c r="L264" s="23">
        <v>41091.104489157056</v>
      </c>
      <c r="M264" s="23">
        <v>0</v>
      </c>
      <c r="N264" s="23">
        <v>40464.023400497259</v>
      </c>
      <c r="O264" s="23">
        <f t="shared" si="21"/>
        <v>627.08108865979739</v>
      </c>
      <c r="P264" s="23">
        <v>0</v>
      </c>
      <c r="Q264" s="23">
        <f t="shared" si="22"/>
        <v>0</v>
      </c>
      <c r="R264" s="23">
        <v>0</v>
      </c>
      <c r="S264" s="23">
        <f t="shared" si="23"/>
        <v>0</v>
      </c>
      <c r="T264" s="23">
        <f>O264</f>
        <v>627.08108865979739</v>
      </c>
      <c r="U264" s="23"/>
      <c r="V264" s="35" t="str" cm="1">
        <f t="array" ref="V264">_xlfn.IFS(H264="Majandamiskulud","2.1",H264="Tööjõukulud","2.2",H264="Muud kulud","2.4",H264="Muud tegevuskulud","2.4",H264="Sotsiaaltoetused","2.3",H264="Muud antud toetused ja ülekanded","2.3",H264="Materiaalsete ja immateriaalsete vara soetamine/renoveerimine","4")</f>
        <v>2.1</v>
      </c>
    </row>
    <row r="265" spans="1:22" x14ac:dyDescent="0.3">
      <c r="A265" s="22" t="s">
        <v>29</v>
      </c>
      <c r="B265" s="22" t="s">
        <v>30</v>
      </c>
      <c r="C265" s="22" t="s">
        <v>31</v>
      </c>
      <c r="D265" s="22" t="s">
        <v>50</v>
      </c>
      <c r="E265" s="22" t="s">
        <v>124</v>
      </c>
      <c r="F265" s="22" t="s">
        <v>125</v>
      </c>
      <c r="G265" s="22" t="s">
        <v>89</v>
      </c>
      <c r="H265" s="22" t="s">
        <v>36</v>
      </c>
      <c r="I265" s="22" t="s">
        <v>37</v>
      </c>
      <c r="J265" s="22" t="s">
        <v>53</v>
      </c>
      <c r="K265" s="22" t="s">
        <v>54</v>
      </c>
      <c r="L265" s="23">
        <v>14031.248000000553</v>
      </c>
      <c r="M265" s="23">
        <v>0</v>
      </c>
      <c r="N265" s="23">
        <v>12625.967200000552</v>
      </c>
      <c r="O265" s="23">
        <f t="shared" si="21"/>
        <v>1405.2808000000005</v>
      </c>
      <c r="P265" s="23">
        <v>0</v>
      </c>
      <c r="Q265" s="23">
        <f t="shared" si="22"/>
        <v>0</v>
      </c>
      <c r="R265" s="23">
        <v>0</v>
      </c>
      <c r="S265" s="23">
        <f t="shared" si="23"/>
        <v>0</v>
      </c>
      <c r="T265" s="23">
        <f>O265</f>
        <v>1405.2808000000005</v>
      </c>
      <c r="U265" s="23"/>
      <c r="V265" s="35" t="str" cm="1">
        <f t="array" ref="V265">_xlfn.IFS(H265="Majandamiskulud","2.1",H265="Tööjõukulud","2.2",H265="Muud kulud","2.4",H265="Muud tegevuskulud","2.4",H265="Sotsiaaltoetused","2.3",H265="Muud antud toetused ja ülekanded","2.3",H265="Materiaalsete ja immateriaalsete vara soetamine/renoveerimine","4")</f>
        <v>2.1</v>
      </c>
    </row>
    <row r="266" spans="1:22" x14ac:dyDescent="0.3">
      <c r="A266" s="22" t="s">
        <v>29</v>
      </c>
      <c r="B266" s="22" t="s">
        <v>30</v>
      </c>
      <c r="C266" s="22" t="s">
        <v>31</v>
      </c>
      <c r="D266" s="22" t="s">
        <v>50</v>
      </c>
      <c r="E266" s="22" t="s">
        <v>124</v>
      </c>
      <c r="F266" s="22" t="s">
        <v>125</v>
      </c>
      <c r="G266" s="22" t="s">
        <v>89</v>
      </c>
      <c r="H266" s="22" t="s">
        <v>36</v>
      </c>
      <c r="I266" s="22" t="s">
        <v>37</v>
      </c>
      <c r="J266" s="22" t="s">
        <v>59</v>
      </c>
      <c r="K266" s="22" t="s">
        <v>60</v>
      </c>
      <c r="L266" s="23">
        <v>3549.5326533346101</v>
      </c>
      <c r="M266" s="23">
        <v>0</v>
      </c>
      <c r="N266" s="23">
        <v>11168.457820201578</v>
      </c>
      <c r="O266" s="23">
        <f t="shared" si="21"/>
        <v>-7618.9251668669676</v>
      </c>
      <c r="P266" s="23">
        <f t="shared" si="22"/>
        <v>-7618.9251668669676</v>
      </c>
      <c r="Q266" s="23">
        <v>0</v>
      </c>
      <c r="R266" s="23">
        <v>0</v>
      </c>
      <c r="S266" s="23">
        <f t="shared" si="23"/>
        <v>0</v>
      </c>
      <c r="T266" s="23">
        <v>0</v>
      </c>
      <c r="U266" s="23"/>
      <c r="V266" s="35" t="str" cm="1">
        <f t="array" ref="V266">_xlfn.IFS(H266="Majandamiskulud","2.1",H266="Tööjõukulud","2.2",H266="Muud kulud","2.4",H266="Muud tegevuskulud","2.4",H266="Sotsiaaltoetused","2.3",H266="Muud antud toetused ja ülekanded","2.3",H266="Materiaalsete ja immateriaalsete vara soetamine/renoveerimine","4")</f>
        <v>2.1</v>
      </c>
    </row>
    <row r="267" spans="1:22" x14ac:dyDescent="0.3">
      <c r="A267" s="22" t="s">
        <v>29</v>
      </c>
      <c r="B267" s="22" t="s">
        <v>30</v>
      </c>
      <c r="C267" s="22" t="s">
        <v>31</v>
      </c>
      <c r="D267" s="22" t="s">
        <v>50</v>
      </c>
      <c r="E267" s="22" t="s">
        <v>124</v>
      </c>
      <c r="F267" s="22" t="s">
        <v>125</v>
      </c>
      <c r="G267" s="22" t="s">
        <v>89</v>
      </c>
      <c r="H267" s="22" t="s">
        <v>36</v>
      </c>
      <c r="I267" s="22" t="s">
        <v>37</v>
      </c>
      <c r="J267" s="22" t="s">
        <v>100</v>
      </c>
      <c r="K267" s="22" t="s">
        <v>101</v>
      </c>
      <c r="L267" s="23">
        <v>264.56144000127188</v>
      </c>
      <c r="M267" s="23">
        <v>0</v>
      </c>
      <c r="N267" s="23">
        <v>264.56144000127199</v>
      </c>
      <c r="O267" s="23">
        <f t="shared" si="21"/>
        <v>0</v>
      </c>
      <c r="P267" s="23">
        <v>0</v>
      </c>
      <c r="Q267" s="23">
        <f t="shared" si="22"/>
        <v>0</v>
      </c>
      <c r="R267" s="23">
        <v>0</v>
      </c>
      <c r="S267" s="23">
        <f t="shared" si="23"/>
        <v>0</v>
      </c>
      <c r="T267" s="23">
        <f>O267</f>
        <v>0</v>
      </c>
      <c r="U267" s="23"/>
      <c r="V267" s="35" t="str" cm="1">
        <f t="array" ref="V267">_xlfn.IFS(H267="Majandamiskulud","2.1",H267="Tööjõukulud","2.2",H267="Muud kulud","2.4",H267="Muud tegevuskulud","2.4",H267="Sotsiaaltoetused","2.3",H267="Muud antud toetused ja ülekanded","2.3",H267="Materiaalsete ja immateriaalsete vara soetamine/renoveerimine","4")</f>
        <v>2.1</v>
      </c>
    </row>
    <row r="268" spans="1:22" x14ac:dyDescent="0.3">
      <c r="A268" s="22" t="s">
        <v>29</v>
      </c>
      <c r="B268" s="22" t="s">
        <v>30</v>
      </c>
      <c r="C268" s="22" t="s">
        <v>31</v>
      </c>
      <c r="D268" s="22" t="s">
        <v>50</v>
      </c>
      <c r="E268" s="22" t="s">
        <v>124</v>
      </c>
      <c r="F268" s="22" t="s">
        <v>125</v>
      </c>
      <c r="G268" s="22" t="s">
        <v>89</v>
      </c>
      <c r="H268" s="22" t="s">
        <v>36</v>
      </c>
      <c r="I268" s="22" t="s">
        <v>37</v>
      </c>
      <c r="J268" s="22" t="s">
        <v>43</v>
      </c>
      <c r="K268" s="22" t="s">
        <v>44</v>
      </c>
      <c r="L268" s="23">
        <v>517.42112400127201</v>
      </c>
      <c r="M268" s="23">
        <v>517.42112400127201</v>
      </c>
      <c r="N268" s="23">
        <v>517.42112400127212</v>
      </c>
      <c r="O268" s="23">
        <f t="shared" si="21"/>
        <v>0</v>
      </c>
      <c r="P268" s="23">
        <v>0</v>
      </c>
      <c r="Q268" s="23">
        <f t="shared" si="22"/>
        <v>0</v>
      </c>
      <c r="R268" s="23">
        <v>0</v>
      </c>
      <c r="S268" s="23">
        <f t="shared" si="23"/>
        <v>0</v>
      </c>
      <c r="T268" s="23">
        <f>O268</f>
        <v>0</v>
      </c>
      <c r="U268" s="23"/>
      <c r="V268" s="35" t="str" cm="1">
        <f t="array" ref="V268">_xlfn.IFS(H268="Majandamiskulud","2.1",H268="Tööjõukulud","2.2",H268="Muud kulud","2.4",H268="Muud tegevuskulud","2.4",H268="Sotsiaaltoetused","2.3",H268="Muud antud toetused ja ülekanded","2.3",H268="Materiaalsete ja immateriaalsete vara soetamine/renoveerimine","4")</f>
        <v>2.1</v>
      </c>
    </row>
    <row r="269" spans="1:22" x14ac:dyDescent="0.3">
      <c r="A269" s="22" t="s">
        <v>29</v>
      </c>
      <c r="B269" s="22" t="s">
        <v>30</v>
      </c>
      <c r="C269" s="22" t="s">
        <v>31</v>
      </c>
      <c r="D269" s="22" t="s">
        <v>50</v>
      </c>
      <c r="E269" s="22" t="s">
        <v>124</v>
      </c>
      <c r="F269" s="22" t="s">
        <v>125</v>
      </c>
      <c r="G269" s="22" t="s">
        <v>89</v>
      </c>
      <c r="H269" s="22" t="s">
        <v>45</v>
      </c>
      <c r="I269" s="22" t="s">
        <v>37</v>
      </c>
      <c r="J269" s="22" t="s">
        <v>38</v>
      </c>
      <c r="K269" s="22" t="s">
        <v>38</v>
      </c>
      <c r="L269" s="23">
        <v>304.02627433030131</v>
      </c>
      <c r="M269" s="23">
        <v>-79.497549249959988</v>
      </c>
      <c r="N269" s="23">
        <v>289.84914622737477</v>
      </c>
      <c r="O269" s="23">
        <f t="shared" si="21"/>
        <v>14.177128102926531</v>
      </c>
      <c r="P269" s="23">
        <f t="shared" si="22"/>
        <v>14.177128102926531</v>
      </c>
      <c r="Q269" s="23">
        <v>0</v>
      </c>
      <c r="R269" s="23">
        <v>0</v>
      </c>
      <c r="S269" s="23">
        <f t="shared" si="23"/>
        <v>0</v>
      </c>
      <c r="T269" s="23">
        <v>0</v>
      </c>
      <c r="U269" s="23"/>
      <c r="V269" s="35" t="str" cm="1">
        <f t="array" ref="V269">_xlfn.IFS(H269="Majandamiskulud","2.1",H269="Tööjõukulud","2.2",H269="Muud kulud","2.4",H269="Muud tegevuskulud","2.4",H269="Sotsiaaltoetused","2.3",H269="Muud antud toetused ja ülekanded","2.3",H269="Materiaalsete ja immateriaalsete vara soetamine/renoveerimine","4")</f>
        <v>2.4</v>
      </c>
    </row>
    <row r="270" spans="1:22" x14ac:dyDescent="0.3">
      <c r="A270" s="22" t="s">
        <v>29</v>
      </c>
      <c r="B270" s="22" t="s">
        <v>30</v>
      </c>
      <c r="C270" s="22" t="s">
        <v>31</v>
      </c>
      <c r="D270" s="22" t="s">
        <v>50</v>
      </c>
      <c r="E270" s="22" t="s">
        <v>124</v>
      </c>
      <c r="F270" s="22" t="s">
        <v>125</v>
      </c>
      <c r="G270" s="22" t="s">
        <v>89</v>
      </c>
      <c r="H270" s="22" t="s">
        <v>46</v>
      </c>
      <c r="I270" s="22" t="s">
        <v>37</v>
      </c>
      <c r="J270" s="22" t="s">
        <v>38</v>
      </c>
      <c r="K270" s="22" t="s">
        <v>38</v>
      </c>
      <c r="L270" s="23">
        <v>986400.00548457168</v>
      </c>
      <c r="M270" s="23">
        <v>203146.10860658967</v>
      </c>
      <c r="N270" s="23">
        <v>1049429.0368760058</v>
      </c>
      <c r="O270" s="23">
        <f t="shared" si="21"/>
        <v>-63029.031391434139</v>
      </c>
      <c r="P270" s="23">
        <f t="shared" si="22"/>
        <v>-63029.031391434139</v>
      </c>
      <c r="Q270" s="23">
        <v>0</v>
      </c>
      <c r="R270" s="23">
        <v>0</v>
      </c>
      <c r="S270" s="23">
        <f t="shared" si="23"/>
        <v>0</v>
      </c>
      <c r="T270" s="23">
        <v>0</v>
      </c>
      <c r="U270" s="23"/>
      <c r="V270" s="35" t="str" cm="1">
        <f t="array" ref="V270">_xlfn.IFS(H270="Majandamiskulud","2.1",H270="Tööjõukulud","2.2",H270="Muud kulud","2.4",H270="Muud tegevuskulud","2.4",H270="Sotsiaaltoetused","2.3",H270="Muud antud toetused ja ülekanded","2.3",H270="Materiaalsete ja immateriaalsete vara soetamine/renoveerimine","4")</f>
        <v>2.2</v>
      </c>
    </row>
    <row r="271" spans="1:22" x14ac:dyDescent="0.3">
      <c r="A271" s="22" t="s">
        <v>29</v>
      </c>
      <c r="B271" s="22" t="s">
        <v>30</v>
      </c>
      <c r="C271" s="22" t="s">
        <v>31</v>
      </c>
      <c r="D271" s="22" t="s">
        <v>50</v>
      </c>
      <c r="E271" s="22" t="s">
        <v>124</v>
      </c>
      <c r="F271" s="22" t="s">
        <v>125</v>
      </c>
      <c r="G271" s="22" t="s">
        <v>89</v>
      </c>
      <c r="H271" s="22" t="s">
        <v>46</v>
      </c>
      <c r="I271" s="22" t="s">
        <v>37</v>
      </c>
      <c r="J271" s="22" t="s">
        <v>59</v>
      </c>
      <c r="K271" s="22" t="s">
        <v>60</v>
      </c>
      <c r="L271" s="23">
        <v>3250.0000000001669</v>
      </c>
      <c r="M271" s="23">
        <v>0</v>
      </c>
      <c r="N271" s="23">
        <v>3407.278072211403</v>
      </c>
      <c r="O271" s="23">
        <f t="shared" si="21"/>
        <v>-157.27807221123612</v>
      </c>
      <c r="P271" s="23">
        <f t="shared" si="22"/>
        <v>-157.27807221123612</v>
      </c>
      <c r="Q271" s="23">
        <v>0</v>
      </c>
      <c r="R271" s="23">
        <v>0</v>
      </c>
      <c r="S271" s="23">
        <f t="shared" si="23"/>
        <v>0</v>
      </c>
      <c r="T271" s="23">
        <v>0</v>
      </c>
      <c r="U271" s="23"/>
      <c r="V271" s="35" t="str" cm="1">
        <f t="array" ref="V271">_xlfn.IFS(H271="Majandamiskulud","2.1",H271="Tööjõukulud","2.2",H271="Muud kulud","2.4",H271="Muud tegevuskulud","2.4",H271="Sotsiaaltoetused","2.3",H271="Muud antud toetused ja ülekanded","2.3",H271="Materiaalsete ja immateriaalsete vara soetamine/renoveerimine","4")</f>
        <v>2.2</v>
      </c>
    </row>
    <row r="272" spans="1:22" x14ac:dyDescent="0.3">
      <c r="A272" s="22" t="s">
        <v>29</v>
      </c>
      <c r="B272" s="22" t="s">
        <v>30</v>
      </c>
      <c r="C272" s="22" t="s">
        <v>31</v>
      </c>
      <c r="D272" s="22" t="s">
        <v>50</v>
      </c>
      <c r="E272" s="22" t="s">
        <v>124</v>
      </c>
      <c r="F272" s="22" t="s">
        <v>125</v>
      </c>
      <c r="G272" s="22" t="s">
        <v>89</v>
      </c>
      <c r="H272" s="22" t="s">
        <v>46</v>
      </c>
      <c r="I272" s="22" t="s">
        <v>37</v>
      </c>
      <c r="J272" s="22" t="s">
        <v>61</v>
      </c>
      <c r="K272" s="22" t="s">
        <v>62</v>
      </c>
      <c r="L272" s="23">
        <v>1394.616666666833</v>
      </c>
      <c r="M272" s="23">
        <v>0</v>
      </c>
      <c r="N272" s="23">
        <v>3528.1403534515885</v>
      </c>
      <c r="O272" s="23">
        <f t="shared" si="21"/>
        <v>-2133.5236867847552</v>
      </c>
      <c r="P272" s="23">
        <f t="shared" si="22"/>
        <v>-2133.5236867847552</v>
      </c>
      <c r="Q272" s="23">
        <v>0</v>
      </c>
      <c r="R272" s="23">
        <v>0</v>
      </c>
      <c r="S272" s="23">
        <f t="shared" si="23"/>
        <v>0</v>
      </c>
      <c r="T272" s="23">
        <v>0</v>
      </c>
      <c r="U272" s="23"/>
      <c r="V272" s="35" t="str" cm="1">
        <f t="array" ref="V272">_xlfn.IFS(H272="Majandamiskulud","2.1",H272="Tööjõukulud","2.2",H272="Muud kulud","2.4",H272="Muud tegevuskulud","2.4",H272="Sotsiaaltoetused","2.3",H272="Muud antud toetused ja ülekanded","2.3",H272="Materiaalsete ja immateriaalsete vara soetamine/renoveerimine","4")</f>
        <v>2.2</v>
      </c>
    </row>
    <row r="273" spans="1:22" x14ac:dyDescent="0.3">
      <c r="A273" s="22" t="s">
        <v>29</v>
      </c>
      <c r="B273" s="22" t="s">
        <v>30</v>
      </c>
      <c r="C273" s="22" t="s">
        <v>31</v>
      </c>
      <c r="D273" s="22" t="s">
        <v>50</v>
      </c>
      <c r="E273" s="22" t="s">
        <v>124</v>
      </c>
      <c r="F273" s="22" t="s">
        <v>125</v>
      </c>
      <c r="G273" s="22" t="s">
        <v>89</v>
      </c>
      <c r="H273" s="22" t="s">
        <v>46</v>
      </c>
      <c r="I273" s="22" t="s">
        <v>37</v>
      </c>
      <c r="J273" s="22" t="s">
        <v>41</v>
      </c>
      <c r="K273" s="22" t="s">
        <v>42</v>
      </c>
      <c r="L273" s="23">
        <v>-10976.92705638906</v>
      </c>
      <c r="M273" s="23">
        <v>-10976.92705638906</v>
      </c>
      <c r="N273" s="23">
        <v>568.95054923448333</v>
      </c>
      <c r="O273" s="23">
        <f>L273-N273</f>
        <v>-11545.877605623544</v>
      </c>
      <c r="P273" s="23">
        <v>0</v>
      </c>
      <c r="Q273" s="23">
        <f t="shared" si="22"/>
        <v>0</v>
      </c>
      <c r="R273" s="23">
        <v>0</v>
      </c>
      <c r="S273" s="23">
        <f t="shared" si="23"/>
        <v>0</v>
      </c>
      <c r="T273" s="23">
        <f>O273</f>
        <v>-11545.877605623544</v>
      </c>
      <c r="U273" s="23"/>
      <c r="V273" s="35" t="str" cm="1">
        <f t="array" ref="V273">_xlfn.IFS(H273="Majandamiskulud","2.1",H273="Tööjõukulud","2.2",H273="Muud kulud","2.4",H273="Muud tegevuskulud","2.4",H273="Sotsiaaltoetused","2.3",H273="Muud antud toetused ja ülekanded","2.3",H273="Materiaalsete ja immateriaalsete vara soetamine/renoveerimine","4")</f>
        <v>2.2</v>
      </c>
    </row>
    <row r="274" spans="1:22" x14ac:dyDescent="0.3">
      <c r="A274" s="22" t="s">
        <v>29</v>
      </c>
      <c r="B274" s="22" t="s">
        <v>30</v>
      </c>
      <c r="C274" s="22" t="s">
        <v>31</v>
      </c>
      <c r="D274" s="22" t="s">
        <v>50</v>
      </c>
      <c r="E274" s="22" t="s">
        <v>51</v>
      </c>
      <c r="F274" s="22" t="s">
        <v>52</v>
      </c>
      <c r="G274" s="22" t="s">
        <v>89</v>
      </c>
      <c r="H274" s="22" t="s">
        <v>36</v>
      </c>
      <c r="I274" s="22" t="s">
        <v>37</v>
      </c>
      <c r="J274" s="22" t="s">
        <v>38</v>
      </c>
      <c r="K274" s="22" t="s">
        <v>38</v>
      </c>
      <c r="L274" s="23">
        <v>1746738.4742217322</v>
      </c>
      <c r="M274" s="23">
        <v>1469364.9360583702</v>
      </c>
      <c r="N274" s="23">
        <v>1513405.4271033024</v>
      </c>
      <c r="O274" s="23">
        <f t="shared" si="21"/>
        <v>233333.04711842979</v>
      </c>
      <c r="P274" s="23">
        <f t="shared" si="22"/>
        <v>233333.04711842979</v>
      </c>
      <c r="Q274" s="23">
        <v>0</v>
      </c>
      <c r="R274" s="23">
        <v>0</v>
      </c>
      <c r="S274" s="23">
        <f t="shared" si="23"/>
        <v>0</v>
      </c>
      <c r="T274" s="23">
        <v>0</v>
      </c>
      <c r="U274" s="23"/>
      <c r="V274" s="35" t="str" cm="1">
        <f t="array" ref="V274">_xlfn.IFS(H274="Majandamiskulud","2.1",H274="Tööjõukulud","2.2",H274="Muud kulud","2.4",H274="Muud tegevuskulud","2.4",H274="Sotsiaaltoetused","2.3",H274="Muud antud toetused ja ülekanded","2.3",H274="Materiaalsete ja immateriaalsete vara soetamine/renoveerimine","4")</f>
        <v>2.1</v>
      </c>
    </row>
    <row r="275" spans="1:22" x14ac:dyDescent="0.3">
      <c r="A275" s="22" t="s">
        <v>29</v>
      </c>
      <c r="B275" s="22" t="s">
        <v>30</v>
      </c>
      <c r="C275" s="22" t="s">
        <v>31</v>
      </c>
      <c r="D275" s="22" t="s">
        <v>50</v>
      </c>
      <c r="E275" s="22" t="s">
        <v>51</v>
      </c>
      <c r="F275" s="22" t="s">
        <v>52</v>
      </c>
      <c r="G275" s="22" t="s">
        <v>89</v>
      </c>
      <c r="H275" s="22" t="s">
        <v>36</v>
      </c>
      <c r="I275" s="22" t="s">
        <v>37</v>
      </c>
      <c r="J275" s="22" t="s">
        <v>39</v>
      </c>
      <c r="K275" s="22" t="s">
        <v>40</v>
      </c>
      <c r="L275" s="23">
        <v>12116.322379401357</v>
      </c>
      <c r="M275" s="23">
        <v>0</v>
      </c>
      <c r="N275" s="23">
        <v>11771.860362150243</v>
      </c>
      <c r="O275" s="23">
        <f t="shared" si="21"/>
        <v>344.46201725111496</v>
      </c>
      <c r="P275" s="23">
        <v>0</v>
      </c>
      <c r="Q275" s="23">
        <f t="shared" si="22"/>
        <v>0</v>
      </c>
      <c r="R275" s="23">
        <v>0</v>
      </c>
      <c r="S275" s="23">
        <f t="shared" si="23"/>
        <v>0</v>
      </c>
      <c r="T275" s="23">
        <f>O275</f>
        <v>344.46201725111496</v>
      </c>
      <c r="U275" s="23"/>
      <c r="V275" s="35" t="str" cm="1">
        <f t="array" ref="V275">_xlfn.IFS(H275="Majandamiskulud","2.1",H275="Tööjõukulud","2.2",H275="Muud kulud","2.4",H275="Muud tegevuskulud","2.4",H275="Sotsiaaltoetused","2.3",H275="Muud antud toetused ja ülekanded","2.3",H275="Materiaalsete ja immateriaalsete vara soetamine/renoveerimine","4")</f>
        <v>2.1</v>
      </c>
    </row>
    <row r="276" spans="1:22" x14ac:dyDescent="0.3">
      <c r="A276" s="22" t="s">
        <v>29</v>
      </c>
      <c r="B276" s="22" t="s">
        <v>30</v>
      </c>
      <c r="C276" s="22" t="s">
        <v>31</v>
      </c>
      <c r="D276" s="22" t="s">
        <v>50</v>
      </c>
      <c r="E276" s="22" t="s">
        <v>51</v>
      </c>
      <c r="F276" s="22" t="s">
        <v>52</v>
      </c>
      <c r="G276" s="22" t="s">
        <v>89</v>
      </c>
      <c r="H276" s="22" t="s">
        <v>36</v>
      </c>
      <c r="I276" s="22" t="s">
        <v>37</v>
      </c>
      <c r="J276" s="22" t="s">
        <v>53</v>
      </c>
      <c r="K276" s="22" t="s">
        <v>54</v>
      </c>
      <c r="L276" s="23">
        <v>2324.0854827698195</v>
      </c>
      <c r="M276" s="23">
        <v>0</v>
      </c>
      <c r="N276" s="23">
        <v>2366.498714825691</v>
      </c>
      <c r="O276" s="23">
        <f t="shared" si="21"/>
        <v>-42.413232055871504</v>
      </c>
      <c r="P276" s="23">
        <v>0</v>
      </c>
      <c r="Q276" s="23">
        <f t="shared" si="22"/>
        <v>0</v>
      </c>
      <c r="R276" s="23">
        <v>0</v>
      </c>
      <c r="S276" s="23">
        <f t="shared" si="23"/>
        <v>0</v>
      </c>
      <c r="T276" s="23">
        <f>O276</f>
        <v>-42.413232055871504</v>
      </c>
      <c r="U276" s="23"/>
      <c r="V276" s="35" t="str" cm="1">
        <f t="array" ref="V276">_xlfn.IFS(H276="Majandamiskulud","2.1",H276="Tööjõukulud","2.2",H276="Muud kulud","2.4",H276="Muud tegevuskulud","2.4",H276="Sotsiaaltoetused","2.3",H276="Muud antud toetused ja ülekanded","2.3",H276="Materiaalsete ja immateriaalsete vara soetamine/renoveerimine","4")</f>
        <v>2.1</v>
      </c>
    </row>
    <row r="277" spans="1:22" x14ac:dyDescent="0.3">
      <c r="A277" s="22" t="s">
        <v>29</v>
      </c>
      <c r="B277" s="22" t="s">
        <v>30</v>
      </c>
      <c r="C277" s="22" t="s">
        <v>31</v>
      </c>
      <c r="D277" s="22" t="s">
        <v>50</v>
      </c>
      <c r="E277" s="22" t="s">
        <v>51</v>
      </c>
      <c r="F277" s="22" t="s">
        <v>52</v>
      </c>
      <c r="G277" s="22" t="s">
        <v>89</v>
      </c>
      <c r="H277" s="22" t="s">
        <v>36</v>
      </c>
      <c r="I277" s="22" t="s">
        <v>37</v>
      </c>
      <c r="J277" s="22" t="s">
        <v>59</v>
      </c>
      <c r="K277" s="22" t="s">
        <v>60</v>
      </c>
      <c r="L277" s="23">
        <v>0</v>
      </c>
      <c r="M277" s="23">
        <v>0</v>
      </c>
      <c r="N277" s="23">
        <v>79.244478197602746</v>
      </c>
      <c r="O277" s="23">
        <f t="shared" si="21"/>
        <v>-79.244478197602746</v>
      </c>
      <c r="P277" s="23">
        <f t="shared" si="22"/>
        <v>-79.244478197602746</v>
      </c>
      <c r="Q277" s="23">
        <v>0</v>
      </c>
      <c r="R277" s="23">
        <v>0</v>
      </c>
      <c r="S277" s="23">
        <f t="shared" si="23"/>
        <v>0</v>
      </c>
      <c r="T277" s="23">
        <v>0</v>
      </c>
      <c r="U277" s="23"/>
      <c r="V277" s="35" t="str" cm="1">
        <f t="array" ref="V277">_xlfn.IFS(H277="Majandamiskulud","2.1",H277="Tööjõukulud","2.2",H277="Muud kulud","2.4",H277="Muud tegevuskulud","2.4",H277="Sotsiaaltoetused","2.3",H277="Muud antud toetused ja ülekanded","2.3",H277="Materiaalsete ja immateriaalsete vara soetamine/renoveerimine","4")</f>
        <v>2.1</v>
      </c>
    </row>
    <row r="278" spans="1:22" x14ac:dyDescent="0.3">
      <c r="A278" s="22" t="s">
        <v>29</v>
      </c>
      <c r="B278" s="22" t="s">
        <v>30</v>
      </c>
      <c r="C278" s="22" t="s">
        <v>31</v>
      </c>
      <c r="D278" s="22" t="s">
        <v>50</v>
      </c>
      <c r="E278" s="22" t="s">
        <v>51</v>
      </c>
      <c r="F278" s="22" t="s">
        <v>52</v>
      </c>
      <c r="G278" s="22" t="s">
        <v>89</v>
      </c>
      <c r="H278" s="22" t="s">
        <v>36</v>
      </c>
      <c r="I278" s="22" t="s">
        <v>37</v>
      </c>
      <c r="J278" s="22" t="s">
        <v>41</v>
      </c>
      <c r="K278" s="22" t="s">
        <v>42</v>
      </c>
      <c r="L278" s="23">
        <v>116576.85523333579</v>
      </c>
      <c r="M278" s="23">
        <v>116576.85523333579</v>
      </c>
      <c r="N278" s="23">
        <v>67832.458615900352</v>
      </c>
      <c r="O278" s="23">
        <f>L278-N278</f>
        <v>48744.396617435443</v>
      </c>
      <c r="P278" s="23">
        <v>0</v>
      </c>
      <c r="Q278" s="23">
        <f t="shared" si="22"/>
        <v>0</v>
      </c>
      <c r="R278" s="23">
        <v>0</v>
      </c>
      <c r="S278" s="23">
        <f t="shared" si="23"/>
        <v>0</v>
      </c>
      <c r="T278" s="23">
        <f>O278</f>
        <v>48744.396617435443</v>
      </c>
      <c r="U278" s="23"/>
      <c r="V278" s="35" t="str" cm="1">
        <f t="array" ref="V278">_xlfn.IFS(H278="Majandamiskulud","2.1",H278="Tööjõukulud","2.2",H278="Muud kulud","2.4",H278="Muud tegevuskulud","2.4",H278="Sotsiaaltoetused","2.3",H278="Muud antud toetused ja ülekanded","2.3",H278="Materiaalsete ja immateriaalsete vara soetamine/renoveerimine","4")</f>
        <v>2.1</v>
      </c>
    </row>
    <row r="279" spans="1:22" x14ac:dyDescent="0.3">
      <c r="A279" s="22" t="s">
        <v>29</v>
      </c>
      <c r="B279" s="22" t="s">
        <v>30</v>
      </c>
      <c r="C279" s="22" t="s">
        <v>31</v>
      </c>
      <c r="D279" s="22" t="s">
        <v>50</v>
      </c>
      <c r="E279" s="22" t="s">
        <v>51</v>
      </c>
      <c r="F279" s="22" t="s">
        <v>52</v>
      </c>
      <c r="G279" s="22" t="s">
        <v>89</v>
      </c>
      <c r="H279" s="22" t="s">
        <v>36</v>
      </c>
      <c r="I279" s="22" t="s">
        <v>37</v>
      </c>
      <c r="J279" s="22" t="s">
        <v>83</v>
      </c>
      <c r="K279" s="22" t="s">
        <v>84</v>
      </c>
      <c r="L279" s="23">
        <v>13.66562328550304</v>
      </c>
      <c r="M279" s="23">
        <v>0</v>
      </c>
      <c r="N279" s="23">
        <v>13.665623285503049</v>
      </c>
      <c r="O279" s="23">
        <f t="shared" si="21"/>
        <v>0</v>
      </c>
      <c r="P279" s="23">
        <f t="shared" si="22"/>
        <v>0</v>
      </c>
      <c r="Q279" s="23">
        <f t="shared" si="22"/>
        <v>0</v>
      </c>
      <c r="R279" s="23">
        <v>0</v>
      </c>
      <c r="S279" s="23">
        <f t="shared" si="23"/>
        <v>0</v>
      </c>
      <c r="T279" s="23">
        <f>O279</f>
        <v>0</v>
      </c>
      <c r="U279" s="23"/>
      <c r="V279" s="35" t="str" cm="1">
        <f t="array" ref="V279">_xlfn.IFS(H279="Majandamiskulud","2.1",H279="Tööjõukulud","2.2",H279="Muud kulud","2.4",H279="Muud tegevuskulud","2.4",H279="Sotsiaaltoetused","2.3",H279="Muud antud toetused ja ülekanded","2.3",H279="Materiaalsete ja immateriaalsete vara soetamine/renoveerimine","4")</f>
        <v>2.1</v>
      </c>
    </row>
    <row r="280" spans="1:22" x14ac:dyDescent="0.3">
      <c r="A280" s="22" t="s">
        <v>29</v>
      </c>
      <c r="B280" s="22" t="s">
        <v>30</v>
      </c>
      <c r="C280" s="22" t="s">
        <v>31</v>
      </c>
      <c r="D280" s="22" t="s">
        <v>50</v>
      </c>
      <c r="E280" s="22" t="s">
        <v>51</v>
      </c>
      <c r="F280" s="22" t="s">
        <v>52</v>
      </c>
      <c r="G280" s="22" t="s">
        <v>89</v>
      </c>
      <c r="H280" s="22" t="s">
        <v>63</v>
      </c>
      <c r="I280" s="22" t="s">
        <v>37</v>
      </c>
      <c r="J280" s="22" t="s">
        <v>64</v>
      </c>
      <c r="K280" s="22" t="s">
        <v>65</v>
      </c>
      <c r="L280" s="23">
        <v>1.5770580808246808</v>
      </c>
      <c r="M280" s="23">
        <v>0</v>
      </c>
      <c r="N280" s="23">
        <v>1.5737379585492959</v>
      </c>
      <c r="O280" s="23">
        <f t="shared" si="21"/>
        <v>3.320122275384918E-3</v>
      </c>
      <c r="P280" s="23">
        <f t="shared" si="22"/>
        <v>3.320122275384918E-3</v>
      </c>
      <c r="Q280" s="23">
        <v>0</v>
      </c>
      <c r="R280" s="23">
        <v>0</v>
      </c>
      <c r="S280" s="23">
        <f t="shared" si="23"/>
        <v>0</v>
      </c>
      <c r="T280" s="23">
        <v>0</v>
      </c>
      <c r="U280" s="23"/>
      <c r="V280" s="35" t="str" cm="1">
        <f t="array" ref="V280">_xlfn.IFS(H280="Majandamiskulud","2.1",H280="Tööjõukulud","2.2",H280="Muud kulud","2.4",H280="Muud tegevuskulud","2.4",H280="Sotsiaaltoetused","2.3",H280="Muud antud toetused ja ülekanded","2.3",H280="Materiaalsete ja immateriaalsete vara soetamine/renoveerimine","4")</f>
        <v>2.3</v>
      </c>
    </row>
    <row r="281" spans="1:22" x14ac:dyDescent="0.3">
      <c r="A281" s="22" t="s">
        <v>29</v>
      </c>
      <c r="B281" s="22" t="s">
        <v>30</v>
      </c>
      <c r="C281" s="22" t="s">
        <v>31</v>
      </c>
      <c r="D281" s="22" t="s">
        <v>50</v>
      </c>
      <c r="E281" s="22" t="s">
        <v>51</v>
      </c>
      <c r="F281" s="22" t="s">
        <v>52</v>
      </c>
      <c r="G281" s="22" t="s">
        <v>89</v>
      </c>
      <c r="H281" s="22" t="s">
        <v>45</v>
      </c>
      <c r="I281" s="22" t="s">
        <v>37</v>
      </c>
      <c r="J281" s="22" t="s">
        <v>38</v>
      </c>
      <c r="K281" s="22" t="s">
        <v>38</v>
      </c>
      <c r="L281" s="23">
        <v>70.73538439421138</v>
      </c>
      <c r="M281" s="23">
        <v>-32.92856949801881</v>
      </c>
      <c r="N281" s="23">
        <v>73.45193668593204</v>
      </c>
      <c r="O281" s="23">
        <f t="shared" si="21"/>
        <v>-2.7165522917206602</v>
      </c>
      <c r="P281" s="23">
        <f t="shared" si="22"/>
        <v>-2.7165522917206602</v>
      </c>
      <c r="Q281" s="23">
        <v>0</v>
      </c>
      <c r="R281" s="23">
        <v>0</v>
      </c>
      <c r="S281" s="23">
        <f t="shared" si="23"/>
        <v>0</v>
      </c>
      <c r="T281" s="23">
        <v>0</v>
      </c>
      <c r="U281" s="23"/>
      <c r="V281" s="35" t="str" cm="1">
        <f t="array" ref="V281">_xlfn.IFS(H281="Majandamiskulud","2.1",H281="Tööjõukulud","2.2",H281="Muud kulud","2.4",H281="Muud tegevuskulud","2.4",H281="Sotsiaaltoetused","2.3",H281="Muud antud toetused ja ülekanded","2.3",H281="Materiaalsete ja immateriaalsete vara soetamine/renoveerimine","4")</f>
        <v>2.4</v>
      </c>
    </row>
    <row r="282" spans="1:22" x14ac:dyDescent="0.3">
      <c r="A282" s="22" t="s">
        <v>29</v>
      </c>
      <c r="B282" s="22" t="s">
        <v>30</v>
      </c>
      <c r="C282" s="22" t="s">
        <v>31</v>
      </c>
      <c r="D282" s="22" t="s">
        <v>50</v>
      </c>
      <c r="E282" s="22" t="s">
        <v>51</v>
      </c>
      <c r="F282" s="22" t="s">
        <v>52</v>
      </c>
      <c r="G282" s="22" t="s">
        <v>89</v>
      </c>
      <c r="H282" s="22" t="s">
        <v>46</v>
      </c>
      <c r="I282" s="22" t="s">
        <v>37</v>
      </c>
      <c r="J282" s="22" t="s">
        <v>38</v>
      </c>
      <c r="K282" s="22" t="s">
        <v>38</v>
      </c>
      <c r="L282" s="23">
        <v>495816.02849621256</v>
      </c>
      <c r="M282" s="23">
        <v>146698.23382094907</v>
      </c>
      <c r="N282" s="23">
        <v>442445.60473255883</v>
      </c>
      <c r="O282" s="23">
        <f t="shared" si="21"/>
        <v>53370.423763653729</v>
      </c>
      <c r="P282" s="23">
        <f t="shared" si="22"/>
        <v>53370.423763653729</v>
      </c>
      <c r="Q282" s="23">
        <v>0</v>
      </c>
      <c r="R282" s="23">
        <v>0</v>
      </c>
      <c r="S282" s="23">
        <f t="shared" si="23"/>
        <v>0</v>
      </c>
      <c r="T282" s="23">
        <v>0</v>
      </c>
      <c r="U282" s="23"/>
      <c r="V282" s="35" t="str" cm="1">
        <f t="array" ref="V282">_xlfn.IFS(H282="Majandamiskulud","2.1",H282="Tööjõukulud","2.2",H282="Muud kulud","2.4",H282="Muud tegevuskulud","2.4",H282="Sotsiaaltoetused","2.3",H282="Muud antud toetused ja ülekanded","2.3",H282="Materiaalsete ja immateriaalsete vara soetamine/renoveerimine","4")</f>
        <v>2.2</v>
      </c>
    </row>
    <row r="283" spans="1:22" x14ac:dyDescent="0.3">
      <c r="A283" s="22" t="s">
        <v>29</v>
      </c>
      <c r="B283" s="22" t="s">
        <v>30</v>
      </c>
      <c r="C283" s="22" t="s">
        <v>31</v>
      </c>
      <c r="D283" s="22" t="s">
        <v>50</v>
      </c>
      <c r="E283" s="22" t="s">
        <v>51</v>
      </c>
      <c r="F283" s="22" t="s">
        <v>52</v>
      </c>
      <c r="G283" s="22" t="s">
        <v>89</v>
      </c>
      <c r="H283" s="22" t="s">
        <v>46</v>
      </c>
      <c r="I283" s="22" t="s">
        <v>37</v>
      </c>
      <c r="J283" s="22" t="s">
        <v>59</v>
      </c>
      <c r="K283" s="22" t="s">
        <v>60</v>
      </c>
      <c r="L283" s="23">
        <v>0</v>
      </c>
      <c r="M283" s="23">
        <v>0</v>
      </c>
      <c r="N283" s="23">
        <v>215.88508176313388</v>
      </c>
      <c r="O283" s="23">
        <f t="shared" si="21"/>
        <v>-215.88508176313388</v>
      </c>
      <c r="P283" s="23">
        <f t="shared" si="22"/>
        <v>-215.88508176313388</v>
      </c>
      <c r="Q283" s="23">
        <v>0</v>
      </c>
      <c r="R283" s="23">
        <v>0</v>
      </c>
      <c r="S283" s="23">
        <f t="shared" si="23"/>
        <v>0</v>
      </c>
      <c r="T283" s="23">
        <v>0</v>
      </c>
      <c r="U283" s="23"/>
      <c r="V283" s="35" t="str" cm="1">
        <f t="array" ref="V283">_xlfn.IFS(H283="Majandamiskulud","2.1",H283="Tööjõukulud","2.2",H283="Muud kulud","2.4",H283="Muud tegevuskulud","2.4",H283="Sotsiaaltoetused","2.3",H283="Muud antud toetused ja ülekanded","2.3",H283="Materiaalsete ja immateriaalsete vara soetamine/renoveerimine","4")</f>
        <v>2.2</v>
      </c>
    </row>
    <row r="284" spans="1:22" x14ac:dyDescent="0.3">
      <c r="A284" s="22" t="s">
        <v>29</v>
      </c>
      <c r="B284" s="22" t="s">
        <v>30</v>
      </c>
      <c r="C284" s="22" t="s">
        <v>31</v>
      </c>
      <c r="D284" s="22" t="s">
        <v>50</v>
      </c>
      <c r="E284" s="22" t="s">
        <v>51</v>
      </c>
      <c r="F284" s="22" t="s">
        <v>52</v>
      </c>
      <c r="G284" s="22" t="s">
        <v>89</v>
      </c>
      <c r="H284" s="22" t="s">
        <v>46</v>
      </c>
      <c r="I284" s="22" t="s">
        <v>37</v>
      </c>
      <c r="J284" s="22" t="s">
        <v>61</v>
      </c>
      <c r="K284" s="22" t="s">
        <v>62</v>
      </c>
      <c r="L284" s="23">
        <v>0</v>
      </c>
      <c r="M284" s="23">
        <v>0</v>
      </c>
      <c r="N284" s="23">
        <v>1103.7898898067049</v>
      </c>
      <c r="O284" s="23">
        <f t="shared" si="21"/>
        <v>-1103.7898898067049</v>
      </c>
      <c r="P284" s="23">
        <f t="shared" si="22"/>
        <v>-1103.7898898067049</v>
      </c>
      <c r="Q284" s="23">
        <v>0</v>
      </c>
      <c r="R284" s="23">
        <v>0</v>
      </c>
      <c r="S284" s="23">
        <f t="shared" si="23"/>
        <v>0</v>
      </c>
      <c r="T284" s="23">
        <v>0</v>
      </c>
      <c r="U284" s="23"/>
      <c r="V284" s="35" t="str" cm="1">
        <f t="array" ref="V284">_xlfn.IFS(H284="Majandamiskulud","2.1",H284="Tööjõukulud","2.2",H284="Muud kulud","2.4",H284="Muud tegevuskulud","2.4",H284="Sotsiaaltoetused","2.3",H284="Muud antud toetused ja ülekanded","2.3",H284="Materiaalsete ja immateriaalsete vara soetamine/renoveerimine","4")</f>
        <v>2.2</v>
      </c>
    </row>
    <row r="285" spans="1:22" x14ac:dyDescent="0.3">
      <c r="A285" s="22" t="s">
        <v>29</v>
      </c>
      <c r="B285" s="22" t="s">
        <v>30</v>
      </c>
      <c r="C285" s="22" t="s">
        <v>31</v>
      </c>
      <c r="D285" s="22" t="s">
        <v>50</v>
      </c>
      <c r="E285" s="22" t="s">
        <v>51</v>
      </c>
      <c r="F285" s="22" t="s">
        <v>52</v>
      </c>
      <c r="G285" s="22" t="s">
        <v>89</v>
      </c>
      <c r="H285" s="22" t="s">
        <v>46</v>
      </c>
      <c r="I285" s="22" t="s">
        <v>37</v>
      </c>
      <c r="J285" s="22" t="s">
        <v>41</v>
      </c>
      <c r="K285" s="22" t="s">
        <v>42</v>
      </c>
      <c r="L285" s="23">
        <v>148023.69790748367</v>
      </c>
      <c r="M285" s="23">
        <v>148023.69790748367</v>
      </c>
      <c r="N285" s="23">
        <v>112348.91343899598</v>
      </c>
      <c r="O285" s="23">
        <f>L285-N285</f>
        <v>35674.784468487691</v>
      </c>
      <c r="P285" s="23">
        <v>0</v>
      </c>
      <c r="Q285" s="23">
        <f t="shared" si="22"/>
        <v>0</v>
      </c>
      <c r="R285" s="23">
        <v>0</v>
      </c>
      <c r="S285" s="23">
        <f t="shared" si="23"/>
        <v>0</v>
      </c>
      <c r="T285" s="23">
        <f>O285</f>
        <v>35674.784468487691</v>
      </c>
      <c r="U285" s="23"/>
      <c r="V285" s="35" t="str" cm="1">
        <f t="array" ref="V285">_xlfn.IFS(H285="Majandamiskulud","2.1",H285="Tööjõukulud","2.2",H285="Muud kulud","2.4",H285="Muud tegevuskulud","2.4",H285="Sotsiaaltoetused","2.3",H285="Muud antud toetused ja ülekanded","2.3",H285="Materiaalsete ja immateriaalsete vara soetamine/renoveerimine","4")</f>
        <v>2.2</v>
      </c>
    </row>
    <row r="286" spans="1:22" x14ac:dyDescent="0.3">
      <c r="A286" s="22" t="s">
        <v>29</v>
      </c>
      <c r="B286" s="22" t="s">
        <v>30</v>
      </c>
      <c r="C286" s="22" t="s">
        <v>31</v>
      </c>
      <c r="D286" s="22" t="s">
        <v>50</v>
      </c>
      <c r="E286" s="22" t="s">
        <v>126</v>
      </c>
      <c r="F286" s="22" t="s">
        <v>127</v>
      </c>
      <c r="G286" s="22" t="s">
        <v>89</v>
      </c>
      <c r="H286" s="22" t="s">
        <v>36</v>
      </c>
      <c r="I286" s="22" t="s">
        <v>37</v>
      </c>
      <c r="J286" s="22" t="s">
        <v>38</v>
      </c>
      <c r="K286" s="22" t="s">
        <v>38</v>
      </c>
      <c r="L286" s="23">
        <v>1704714.9331899099</v>
      </c>
      <c r="M286" s="23">
        <v>77327.258274253196</v>
      </c>
      <c r="N286" s="23">
        <v>1556524.0392986592</v>
      </c>
      <c r="O286" s="23">
        <f t="shared" si="21"/>
        <v>148190.89389125071</v>
      </c>
      <c r="P286" s="23">
        <f t="shared" si="22"/>
        <v>148190.89389125071</v>
      </c>
      <c r="Q286" s="23">
        <v>0</v>
      </c>
      <c r="R286" s="23">
        <v>0</v>
      </c>
      <c r="S286" s="23">
        <f t="shared" si="23"/>
        <v>0</v>
      </c>
      <c r="T286" s="23">
        <v>0</v>
      </c>
      <c r="U286" s="23"/>
      <c r="V286" s="35" t="str" cm="1">
        <f t="array" ref="V286">_xlfn.IFS(H286="Majandamiskulud","2.1",H286="Tööjõukulud","2.2",H286="Muud kulud","2.4",H286="Muud tegevuskulud","2.4",H286="Sotsiaaltoetused","2.3",H286="Muud antud toetused ja ülekanded","2.3",H286="Materiaalsete ja immateriaalsete vara soetamine/renoveerimine","4")</f>
        <v>2.1</v>
      </c>
    </row>
    <row r="287" spans="1:22" x14ac:dyDescent="0.3">
      <c r="A287" s="22" t="s">
        <v>29</v>
      </c>
      <c r="B287" s="22" t="s">
        <v>30</v>
      </c>
      <c r="C287" s="22" t="s">
        <v>31</v>
      </c>
      <c r="D287" s="22" t="s">
        <v>50</v>
      </c>
      <c r="E287" s="22" t="s">
        <v>126</v>
      </c>
      <c r="F287" s="22" t="s">
        <v>127</v>
      </c>
      <c r="G287" s="22" t="s">
        <v>89</v>
      </c>
      <c r="H287" s="22" t="s">
        <v>36</v>
      </c>
      <c r="I287" s="22" t="s">
        <v>37</v>
      </c>
      <c r="J287" s="22" t="s">
        <v>39</v>
      </c>
      <c r="K287" s="22" t="s">
        <v>40</v>
      </c>
      <c r="L287" s="23">
        <v>59682.800013549881</v>
      </c>
      <c r="M287" s="23">
        <v>0</v>
      </c>
      <c r="N287" s="23">
        <v>57626.865566418841</v>
      </c>
      <c r="O287" s="23">
        <f t="shared" si="21"/>
        <v>2055.9344471310396</v>
      </c>
      <c r="P287" s="23">
        <v>0</v>
      </c>
      <c r="Q287" s="23">
        <f t="shared" si="22"/>
        <v>0</v>
      </c>
      <c r="R287" s="23">
        <v>0</v>
      </c>
      <c r="S287" s="23">
        <f t="shared" si="23"/>
        <v>0</v>
      </c>
      <c r="T287" s="23">
        <f>O287</f>
        <v>2055.9344471310396</v>
      </c>
      <c r="U287" s="23"/>
      <c r="V287" s="35" t="str" cm="1">
        <f t="array" ref="V287">_xlfn.IFS(H287="Majandamiskulud","2.1",H287="Tööjõukulud","2.2",H287="Muud kulud","2.4",H287="Muud tegevuskulud","2.4",H287="Sotsiaaltoetused","2.3",H287="Muud antud toetused ja ülekanded","2.3",H287="Materiaalsete ja immateriaalsete vara soetamine/renoveerimine","4")</f>
        <v>2.1</v>
      </c>
    </row>
    <row r="288" spans="1:22" x14ac:dyDescent="0.3">
      <c r="A288" s="22" t="s">
        <v>29</v>
      </c>
      <c r="B288" s="22" t="s">
        <v>30</v>
      </c>
      <c r="C288" s="22" t="s">
        <v>31</v>
      </c>
      <c r="D288" s="22" t="s">
        <v>50</v>
      </c>
      <c r="E288" s="22" t="s">
        <v>126</v>
      </c>
      <c r="F288" s="22" t="s">
        <v>127</v>
      </c>
      <c r="G288" s="22" t="s">
        <v>89</v>
      </c>
      <c r="H288" s="22" t="s">
        <v>36</v>
      </c>
      <c r="I288" s="22" t="s">
        <v>37</v>
      </c>
      <c r="J288" s="22" t="s">
        <v>53</v>
      </c>
      <c r="K288" s="22" t="s">
        <v>54</v>
      </c>
      <c r="L288" s="23">
        <v>83313.063522673096</v>
      </c>
      <c r="M288" s="23">
        <v>0</v>
      </c>
      <c r="N288" s="23">
        <v>75016.45218738413</v>
      </c>
      <c r="O288" s="23">
        <f t="shared" si="21"/>
        <v>8296.6113352889661</v>
      </c>
      <c r="P288" s="23">
        <v>0</v>
      </c>
      <c r="Q288" s="23">
        <f t="shared" si="22"/>
        <v>0</v>
      </c>
      <c r="R288" s="23">
        <v>0</v>
      </c>
      <c r="S288" s="23">
        <f t="shared" si="23"/>
        <v>0</v>
      </c>
      <c r="T288" s="23">
        <f>O288</f>
        <v>8296.6113352889661</v>
      </c>
      <c r="U288" s="23"/>
      <c r="V288" s="35" t="str" cm="1">
        <f t="array" ref="V288">_xlfn.IFS(H288="Majandamiskulud","2.1",H288="Tööjõukulud","2.2",H288="Muud kulud","2.4",H288="Muud tegevuskulud","2.4",H288="Sotsiaaltoetused","2.3",H288="Muud antud toetused ja ülekanded","2.3",H288="Materiaalsete ja immateriaalsete vara soetamine/renoveerimine","4")</f>
        <v>2.1</v>
      </c>
    </row>
    <row r="289" spans="1:22" x14ac:dyDescent="0.3">
      <c r="A289" s="22" t="s">
        <v>29</v>
      </c>
      <c r="B289" s="22" t="s">
        <v>30</v>
      </c>
      <c r="C289" s="22" t="s">
        <v>31</v>
      </c>
      <c r="D289" s="22" t="s">
        <v>50</v>
      </c>
      <c r="E289" s="22" t="s">
        <v>126</v>
      </c>
      <c r="F289" s="22" t="s">
        <v>127</v>
      </c>
      <c r="G289" s="22" t="s">
        <v>89</v>
      </c>
      <c r="H289" s="22" t="s">
        <v>36</v>
      </c>
      <c r="I289" s="22" t="s">
        <v>37</v>
      </c>
      <c r="J289" s="22" t="s">
        <v>59</v>
      </c>
      <c r="K289" s="22" t="s">
        <v>60</v>
      </c>
      <c r="L289" s="23">
        <v>65160.967560011646</v>
      </c>
      <c r="M289" s="23">
        <v>0</v>
      </c>
      <c r="N289" s="23">
        <v>14404.979111414466</v>
      </c>
      <c r="O289" s="23">
        <f t="shared" si="21"/>
        <v>50755.988448597178</v>
      </c>
      <c r="P289" s="23">
        <f t="shared" si="22"/>
        <v>50755.988448597178</v>
      </c>
      <c r="Q289" s="23">
        <v>0</v>
      </c>
      <c r="R289" s="23">
        <v>0</v>
      </c>
      <c r="S289" s="23">
        <f t="shared" si="23"/>
        <v>0</v>
      </c>
      <c r="T289" s="23">
        <v>0</v>
      </c>
      <c r="U289" s="23"/>
      <c r="V289" s="35" t="str" cm="1">
        <f t="array" ref="V289">_xlfn.IFS(H289="Majandamiskulud","2.1",H289="Tööjõukulud","2.2",H289="Muud kulud","2.4",H289="Muud tegevuskulud","2.4",H289="Sotsiaaltoetused","2.3",H289="Muud antud toetused ja ülekanded","2.3",H289="Materiaalsete ja immateriaalsete vara soetamine/renoveerimine","4")</f>
        <v>2.1</v>
      </c>
    </row>
    <row r="290" spans="1:22" x14ac:dyDescent="0.3">
      <c r="A290" s="22" t="s">
        <v>29</v>
      </c>
      <c r="B290" s="22" t="s">
        <v>30</v>
      </c>
      <c r="C290" s="22" t="s">
        <v>31</v>
      </c>
      <c r="D290" s="22" t="s">
        <v>50</v>
      </c>
      <c r="E290" s="22" t="s">
        <v>126</v>
      </c>
      <c r="F290" s="22" t="s">
        <v>127</v>
      </c>
      <c r="G290" s="22" t="s">
        <v>89</v>
      </c>
      <c r="H290" s="22" t="s">
        <v>36</v>
      </c>
      <c r="I290" s="22" t="s">
        <v>37</v>
      </c>
      <c r="J290" s="22" t="s">
        <v>100</v>
      </c>
      <c r="K290" s="22" t="s">
        <v>101</v>
      </c>
      <c r="L290" s="23">
        <v>342.40752000164611</v>
      </c>
      <c r="M290" s="23">
        <v>0</v>
      </c>
      <c r="N290" s="23">
        <v>342.40752000164628</v>
      </c>
      <c r="O290" s="23">
        <f t="shared" si="21"/>
        <v>0</v>
      </c>
      <c r="P290" s="23">
        <v>0</v>
      </c>
      <c r="Q290" s="23">
        <f t="shared" si="22"/>
        <v>0</v>
      </c>
      <c r="R290" s="23">
        <v>0</v>
      </c>
      <c r="S290" s="23">
        <f t="shared" si="23"/>
        <v>0</v>
      </c>
      <c r="T290" s="23">
        <f>O290</f>
        <v>0</v>
      </c>
      <c r="U290" s="23"/>
      <c r="V290" s="35" t="str" cm="1">
        <f t="array" ref="V290">_xlfn.IFS(H290="Majandamiskulud","2.1",H290="Tööjõukulud","2.2",H290="Muud kulud","2.4",H290="Muud tegevuskulud","2.4",H290="Sotsiaaltoetused","2.3",H290="Muud antud toetused ja ülekanded","2.3",H290="Materiaalsete ja immateriaalsete vara soetamine/renoveerimine","4")</f>
        <v>2.1</v>
      </c>
    </row>
    <row r="291" spans="1:22" x14ac:dyDescent="0.3">
      <c r="A291" s="22" t="s">
        <v>29</v>
      </c>
      <c r="B291" s="22" t="s">
        <v>30</v>
      </c>
      <c r="C291" s="22" t="s">
        <v>31</v>
      </c>
      <c r="D291" s="22" t="s">
        <v>50</v>
      </c>
      <c r="E291" s="22" t="s">
        <v>126</v>
      </c>
      <c r="F291" s="22" t="s">
        <v>127</v>
      </c>
      <c r="G291" s="22" t="s">
        <v>89</v>
      </c>
      <c r="H291" s="22" t="s">
        <v>36</v>
      </c>
      <c r="I291" s="22" t="s">
        <v>37</v>
      </c>
      <c r="J291" s="22" t="s">
        <v>41</v>
      </c>
      <c r="K291" s="22" t="s">
        <v>42</v>
      </c>
      <c r="L291" s="23">
        <v>14933.915783316617</v>
      </c>
      <c r="M291" s="23">
        <v>14933.915783316617</v>
      </c>
      <c r="N291" s="23">
        <v>8689.5821433926758</v>
      </c>
      <c r="O291" s="23">
        <f>L291-N291</f>
        <v>6244.3336399239415</v>
      </c>
      <c r="P291" s="23">
        <v>0</v>
      </c>
      <c r="Q291" s="23">
        <f t="shared" si="22"/>
        <v>0</v>
      </c>
      <c r="R291" s="23">
        <v>0</v>
      </c>
      <c r="S291" s="23">
        <f t="shared" si="23"/>
        <v>0</v>
      </c>
      <c r="T291" s="23">
        <f>O291</f>
        <v>6244.3336399239415</v>
      </c>
      <c r="U291" s="23"/>
      <c r="V291" s="35" t="str" cm="1">
        <f t="array" ref="V291">_xlfn.IFS(H291="Majandamiskulud","2.1",H291="Tööjõukulud","2.2",H291="Muud kulud","2.4",H291="Muud tegevuskulud","2.4",H291="Sotsiaaltoetused","2.3",H291="Muud antud toetused ja ülekanded","2.3",H291="Materiaalsete ja immateriaalsete vara soetamine/renoveerimine","4")</f>
        <v>2.1</v>
      </c>
    </row>
    <row r="292" spans="1:22" x14ac:dyDescent="0.3">
      <c r="A292" s="22" t="s">
        <v>29</v>
      </c>
      <c r="B292" s="22" t="s">
        <v>30</v>
      </c>
      <c r="C292" s="22" t="s">
        <v>31</v>
      </c>
      <c r="D292" s="22" t="s">
        <v>50</v>
      </c>
      <c r="E292" s="22" t="s">
        <v>126</v>
      </c>
      <c r="F292" s="22" t="s">
        <v>127</v>
      </c>
      <c r="G292" s="22" t="s">
        <v>89</v>
      </c>
      <c r="H292" s="22" t="s">
        <v>36</v>
      </c>
      <c r="I292" s="22" t="s">
        <v>37</v>
      </c>
      <c r="J292" s="22" t="s">
        <v>83</v>
      </c>
      <c r="K292" s="22" t="s">
        <v>84</v>
      </c>
      <c r="L292" s="23">
        <v>2.3587240191416208</v>
      </c>
      <c r="M292" s="23">
        <v>0</v>
      </c>
      <c r="N292" s="23">
        <v>2.3587240191416226</v>
      </c>
      <c r="O292" s="23">
        <f t="shared" si="21"/>
        <v>0</v>
      </c>
      <c r="P292" s="23">
        <f t="shared" si="22"/>
        <v>0</v>
      </c>
      <c r="Q292" s="23">
        <f t="shared" si="22"/>
        <v>0</v>
      </c>
      <c r="R292" s="23">
        <v>0</v>
      </c>
      <c r="S292" s="23">
        <f t="shared" si="23"/>
        <v>0</v>
      </c>
      <c r="T292" s="23">
        <f>O292</f>
        <v>0</v>
      </c>
      <c r="U292" s="23"/>
      <c r="V292" s="35" t="str" cm="1">
        <f t="array" ref="V292">_xlfn.IFS(H292="Majandamiskulud","2.1",H292="Tööjõukulud","2.2",H292="Muud kulud","2.4",H292="Muud tegevuskulud","2.4",H292="Sotsiaaltoetused","2.3",H292="Muud antud toetused ja ülekanded","2.3",H292="Materiaalsete ja immateriaalsete vara soetamine/renoveerimine","4")</f>
        <v>2.1</v>
      </c>
    </row>
    <row r="293" spans="1:22" x14ac:dyDescent="0.3">
      <c r="A293" s="22" t="s">
        <v>29</v>
      </c>
      <c r="B293" s="22" t="s">
        <v>30</v>
      </c>
      <c r="C293" s="22" t="s">
        <v>31</v>
      </c>
      <c r="D293" s="22" t="s">
        <v>50</v>
      </c>
      <c r="E293" s="22" t="s">
        <v>126</v>
      </c>
      <c r="F293" s="22" t="s">
        <v>127</v>
      </c>
      <c r="G293" s="22" t="s">
        <v>89</v>
      </c>
      <c r="H293" s="22" t="s">
        <v>36</v>
      </c>
      <c r="I293" s="22" t="s">
        <v>37</v>
      </c>
      <c r="J293" s="22" t="s">
        <v>102</v>
      </c>
      <c r="K293" s="22" t="s">
        <v>103</v>
      </c>
      <c r="L293" s="23">
        <v>11922.604170001301</v>
      </c>
      <c r="M293" s="23">
        <v>11922.604170001301</v>
      </c>
      <c r="N293" s="23">
        <v>12009.116090018901</v>
      </c>
      <c r="O293" s="23">
        <f t="shared" si="21"/>
        <v>-86.51192001759955</v>
      </c>
      <c r="P293" s="23">
        <v>0</v>
      </c>
      <c r="Q293" s="23">
        <f t="shared" si="22"/>
        <v>0</v>
      </c>
      <c r="R293" s="23">
        <v>0</v>
      </c>
      <c r="S293" s="23">
        <f t="shared" si="23"/>
        <v>0</v>
      </c>
      <c r="T293" s="23">
        <f>O293</f>
        <v>-86.51192001759955</v>
      </c>
      <c r="U293" s="23"/>
      <c r="V293" s="35" t="str" cm="1">
        <f t="array" ref="V293">_xlfn.IFS(H293="Majandamiskulud","2.1",H293="Tööjõukulud","2.2",H293="Muud kulud","2.4",H293="Muud tegevuskulud","2.4",H293="Sotsiaaltoetused","2.3",H293="Muud antud toetused ja ülekanded","2.3",H293="Materiaalsete ja immateriaalsete vara soetamine/renoveerimine","4")</f>
        <v>2.1</v>
      </c>
    </row>
    <row r="294" spans="1:22" x14ac:dyDescent="0.3">
      <c r="A294" s="22" t="s">
        <v>29</v>
      </c>
      <c r="B294" s="22" t="s">
        <v>30</v>
      </c>
      <c r="C294" s="22" t="s">
        <v>31</v>
      </c>
      <c r="D294" s="22" t="s">
        <v>50</v>
      </c>
      <c r="E294" s="22" t="s">
        <v>126</v>
      </c>
      <c r="F294" s="22" t="s">
        <v>127</v>
      </c>
      <c r="G294" s="22" t="s">
        <v>89</v>
      </c>
      <c r="H294" s="22" t="s">
        <v>36</v>
      </c>
      <c r="I294" s="22" t="s">
        <v>37</v>
      </c>
      <c r="J294" s="22" t="s">
        <v>43</v>
      </c>
      <c r="K294" s="22" t="s">
        <v>44</v>
      </c>
      <c r="L294" s="23">
        <v>669.67009200164625</v>
      </c>
      <c r="M294" s="23">
        <v>669.67009200164625</v>
      </c>
      <c r="N294" s="23">
        <v>669.67009200164648</v>
      </c>
      <c r="O294" s="23">
        <f t="shared" si="21"/>
        <v>0</v>
      </c>
      <c r="P294" s="23">
        <v>0</v>
      </c>
      <c r="Q294" s="23">
        <f t="shared" si="22"/>
        <v>0</v>
      </c>
      <c r="R294" s="23">
        <v>0</v>
      </c>
      <c r="S294" s="23">
        <f t="shared" si="23"/>
        <v>0</v>
      </c>
      <c r="T294" s="23">
        <f>O294</f>
        <v>0</v>
      </c>
      <c r="U294" s="23"/>
      <c r="V294" s="35" t="str" cm="1">
        <f t="array" ref="V294">_xlfn.IFS(H294="Majandamiskulud","2.1",H294="Tööjõukulud","2.2",H294="Muud kulud","2.4",H294="Muud tegevuskulud","2.4",H294="Sotsiaaltoetused","2.3",H294="Muud antud toetused ja ülekanded","2.3",H294="Materiaalsete ja immateriaalsete vara soetamine/renoveerimine","4")</f>
        <v>2.1</v>
      </c>
    </row>
    <row r="295" spans="1:22" x14ac:dyDescent="0.3">
      <c r="A295" s="22" t="s">
        <v>29</v>
      </c>
      <c r="B295" s="22" t="s">
        <v>30</v>
      </c>
      <c r="C295" s="22" t="s">
        <v>31</v>
      </c>
      <c r="D295" s="22" t="s">
        <v>50</v>
      </c>
      <c r="E295" s="22" t="s">
        <v>126</v>
      </c>
      <c r="F295" s="22" t="s">
        <v>127</v>
      </c>
      <c r="G295" s="22" t="s">
        <v>89</v>
      </c>
      <c r="H295" s="22" t="s">
        <v>63</v>
      </c>
      <c r="I295" s="22" t="s">
        <v>37</v>
      </c>
      <c r="J295" s="22" t="s">
        <v>64</v>
      </c>
      <c r="K295" s="22" t="s">
        <v>65</v>
      </c>
      <c r="L295" s="23">
        <v>0.27220454545741068</v>
      </c>
      <c r="M295" s="23">
        <v>0</v>
      </c>
      <c r="N295" s="23">
        <v>0.27163148325645392</v>
      </c>
      <c r="O295" s="23">
        <f t="shared" si="21"/>
        <v>5.730622009567643E-4</v>
      </c>
      <c r="P295" s="23">
        <f t="shared" si="22"/>
        <v>5.730622009567643E-4</v>
      </c>
      <c r="Q295" s="23">
        <v>0</v>
      </c>
      <c r="R295" s="23">
        <v>0</v>
      </c>
      <c r="S295" s="23">
        <f t="shared" si="23"/>
        <v>0</v>
      </c>
      <c r="T295" s="23">
        <v>0</v>
      </c>
      <c r="U295" s="23"/>
      <c r="V295" s="35" t="str" cm="1">
        <f t="array" ref="V295">_xlfn.IFS(H295="Majandamiskulud","2.1",H295="Tööjõukulud","2.2",H295="Muud kulud","2.4",H295="Muud tegevuskulud","2.4",H295="Sotsiaaltoetused","2.3",H295="Muud antud toetused ja ülekanded","2.3",H295="Materiaalsete ja immateriaalsete vara soetamine/renoveerimine","4")</f>
        <v>2.3</v>
      </c>
    </row>
    <row r="296" spans="1:22" x14ac:dyDescent="0.3">
      <c r="A296" s="22" t="s">
        <v>29</v>
      </c>
      <c r="B296" s="22" t="s">
        <v>30</v>
      </c>
      <c r="C296" s="22" t="s">
        <v>31</v>
      </c>
      <c r="D296" s="22" t="s">
        <v>50</v>
      </c>
      <c r="E296" s="22" t="s">
        <v>126</v>
      </c>
      <c r="F296" s="22" t="s">
        <v>127</v>
      </c>
      <c r="G296" s="22" t="s">
        <v>89</v>
      </c>
      <c r="H296" s="22" t="s">
        <v>45</v>
      </c>
      <c r="I296" s="22" t="s">
        <v>37</v>
      </c>
      <c r="J296" s="22" t="s">
        <v>38</v>
      </c>
      <c r="K296" s="22" t="s">
        <v>38</v>
      </c>
      <c r="L296" s="23">
        <v>456.42001468758468</v>
      </c>
      <c r="M296" s="23">
        <v>-167.95141696897997</v>
      </c>
      <c r="N296" s="23">
        <v>433.98836607252014</v>
      </c>
      <c r="O296" s="23">
        <f t="shared" si="21"/>
        <v>22.431648615064546</v>
      </c>
      <c r="P296" s="23">
        <f t="shared" si="22"/>
        <v>22.431648615064546</v>
      </c>
      <c r="Q296" s="23">
        <v>0</v>
      </c>
      <c r="R296" s="23">
        <v>0</v>
      </c>
      <c r="S296" s="23">
        <f t="shared" si="23"/>
        <v>0</v>
      </c>
      <c r="T296" s="23">
        <v>0</v>
      </c>
      <c r="U296" s="23"/>
      <c r="V296" s="35" t="str" cm="1">
        <f t="array" ref="V296">_xlfn.IFS(H296="Majandamiskulud","2.1",H296="Tööjõukulud","2.2",H296="Muud kulud","2.4",H296="Muud tegevuskulud","2.4",H296="Sotsiaaltoetused","2.3",H296="Muud antud toetused ja ülekanded","2.3",H296="Materiaalsete ja immateriaalsete vara soetamine/renoveerimine","4")</f>
        <v>2.4</v>
      </c>
    </row>
    <row r="297" spans="1:22" x14ac:dyDescent="0.3">
      <c r="A297" s="22" t="s">
        <v>29</v>
      </c>
      <c r="B297" s="22" t="s">
        <v>30</v>
      </c>
      <c r="C297" s="22" t="s">
        <v>31</v>
      </c>
      <c r="D297" s="22" t="s">
        <v>50</v>
      </c>
      <c r="E297" s="22" t="s">
        <v>126</v>
      </c>
      <c r="F297" s="22" t="s">
        <v>127</v>
      </c>
      <c r="G297" s="22" t="s">
        <v>89</v>
      </c>
      <c r="H297" s="22" t="s">
        <v>46</v>
      </c>
      <c r="I297" s="22" t="s">
        <v>37</v>
      </c>
      <c r="J297" s="22" t="s">
        <v>38</v>
      </c>
      <c r="K297" s="22" t="s">
        <v>38</v>
      </c>
      <c r="L297" s="23">
        <v>2041130.9215901797</v>
      </c>
      <c r="M297" s="23">
        <v>48077.643895377929</v>
      </c>
      <c r="N297" s="23">
        <v>1863435.3547798037</v>
      </c>
      <c r="O297" s="23">
        <f t="shared" si="21"/>
        <v>177695.56681037601</v>
      </c>
      <c r="P297" s="23">
        <f t="shared" si="22"/>
        <v>177695.56681037601</v>
      </c>
      <c r="Q297" s="23">
        <v>0</v>
      </c>
      <c r="R297" s="23">
        <v>0</v>
      </c>
      <c r="S297" s="23">
        <f t="shared" si="23"/>
        <v>0</v>
      </c>
      <c r="T297" s="23">
        <v>0</v>
      </c>
      <c r="U297" s="23"/>
      <c r="V297" s="35" t="str" cm="1">
        <f t="array" ref="V297">_xlfn.IFS(H297="Majandamiskulud","2.1",H297="Tööjõukulud","2.2",H297="Muud kulud","2.4",H297="Muud tegevuskulud","2.4",H297="Sotsiaaltoetused","2.3",H297="Muud antud toetused ja ülekanded","2.3",H297="Materiaalsete ja immateriaalsete vara soetamine/renoveerimine","4")</f>
        <v>2.2</v>
      </c>
    </row>
    <row r="298" spans="1:22" x14ac:dyDescent="0.3">
      <c r="A298" s="22" t="s">
        <v>29</v>
      </c>
      <c r="B298" s="22" t="s">
        <v>30</v>
      </c>
      <c r="C298" s="22" t="s">
        <v>31</v>
      </c>
      <c r="D298" s="22" t="s">
        <v>50</v>
      </c>
      <c r="E298" s="22" t="s">
        <v>126</v>
      </c>
      <c r="F298" s="22" t="s">
        <v>127</v>
      </c>
      <c r="G298" s="22" t="s">
        <v>89</v>
      </c>
      <c r="H298" s="22" t="s">
        <v>46</v>
      </c>
      <c r="I298" s="22" t="s">
        <v>37</v>
      </c>
      <c r="J298" s="22" t="s">
        <v>59</v>
      </c>
      <c r="K298" s="22" t="s">
        <v>60</v>
      </c>
      <c r="L298" s="23">
        <v>472630.50000001944</v>
      </c>
      <c r="M298" s="23">
        <v>0</v>
      </c>
      <c r="N298" s="23">
        <v>464769.59173494135</v>
      </c>
      <c r="O298" s="23">
        <f t="shared" si="21"/>
        <v>7860.9082650780911</v>
      </c>
      <c r="P298" s="23">
        <f t="shared" si="22"/>
        <v>7860.9082650780911</v>
      </c>
      <c r="Q298" s="23">
        <v>0</v>
      </c>
      <c r="R298" s="23">
        <v>0</v>
      </c>
      <c r="S298" s="23">
        <f t="shared" si="23"/>
        <v>0</v>
      </c>
      <c r="T298" s="23">
        <v>0</v>
      </c>
      <c r="U298" s="23"/>
      <c r="V298" s="35" t="str" cm="1">
        <f t="array" ref="V298">_xlfn.IFS(H298="Majandamiskulud","2.1",H298="Tööjõukulud","2.2",H298="Muud kulud","2.4",H298="Muud tegevuskulud","2.4",H298="Sotsiaaltoetused","2.3",H298="Muud antud toetused ja ülekanded","2.3",H298="Materiaalsete ja immateriaalsete vara soetamine/renoveerimine","4")</f>
        <v>2.2</v>
      </c>
    </row>
    <row r="299" spans="1:22" x14ac:dyDescent="0.3">
      <c r="A299" s="22" t="s">
        <v>29</v>
      </c>
      <c r="B299" s="22" t="s">
        <v>30</v>
      </c>
      <c r="C299" s="22" t="s">
        <v>31</v>
      </c>
      <c r="D299" s="22" t="s">
        <v>50</v>
      </c>
      <c r="E299" s="22" t="s">
        <v>126</v>
      </c>
      <c r="F299" s="22" t="s">
        <v>127</v>
      </c>
      <c r="G299" s="22" t="s">
        <v>89</v>
      </c>
      <c r="H299" s="22" t="s">
        <v>46</v>
      </c>
      <c r="I299" s="22" t="s">
        <v>37</v>
      </c>
      <c r="J299" s="22" t="s">
        <v>61</v>
      </c>
      <c r="K299" s="22" t="s">
        <v>62</v>
      </c>
      <c r="L299" s="23">
        <v>220641.08896668605</v>
      </c>
      <c r="M299" s="23">
        <v>0</v>
      </c>
      <c r="N299" s="23">
        <v>175389.69340844481</v>
      </c>
      <c r="O299" s="23">
        <f t="shared" si="21"/>
        <v>45251.395558241231</v>
      </c>
      <c r="P299" s="23">
        <f t="shared" si="22"/>
        <v>45251.395558241231</v>
      </c>
      <c r="Q299" s="23">
        <v>0</v>
      </c>
      <c r="R299" s="23">
        <v>0</v>
      </c>
      <c r="S299" s="23">
        <f t="shared" si="23"/>
        <v>0</v>
      </c>
      <c r="T299" s="23">
        <v>0</v>
      </c>
      <c r="U299" s="23"/>
      <c r="V299" s="35" t="str" cm="1">
        <f t="array" ref="V299">_xlfn.IFS(H299="Majandamiskulud","2.1",H299="Tööjõukulud","2.2",H299="Muud kulud","2.4",H299="Muud tegevuskulud","2.4",H299="Sotsiaaltoetused","2.3",H299="Muud antud toetused ja ülekanded","2.3",H299="Materiaalsete ja immateriaalsete vara soetamine/renoveerimine","4")</f>
        <v>2.2</v>
      </c>
    </row>
    <row r="300" spans="1:22" x14ac:dyDescent="0.3">
      <c r="A300" s="22" t="s">
        <v>29</v>
      </c>
      <c r="B300" s="22" t="s">
        <v>30</v>
      </c>
      <c r="C300" s="22" t="s">
        <v>31</v>
      </c>
      <c r="D300" s="22" t="s">
        <v>50</v>
      </c>
      <c r="E300" s="22" t="s">
        <v>126</v>
      </c>
      <c r="F300" s="22" t="s">
        <v>127</v>
      </c>
      <c r="G300" s="22" t="s">
        <v>89</v>
      </c>
      <c r="H300" s="22" t="s">
        <v>46</v>
      </c>
      <c r="I300" s="22" t="s">
        <v>37</v>
      </c>
      <c r="J300" s="22" t="s">
        <v>41</v>
      </c>
      <c r="K300" s="22" t="s">
        <v>42</v>
      </c>
      <c r="L300" s="23">
        <v>-1386.9686407831464</v>
      </c>
      <c r="M300" s="23">
        <v>-1386.9686407831464</v>
      </c>
      <c r="N300" s="23">
        <v>15490.006057188504</v>
      </c>
      <c r="O300" s="23">
        <f>L300-N300</f>
        <v>-16876.974697971651</v>
      </c>
      <c r="P300" s="23">
        <v>0</v>
      </c>
      <c r="Q300" s="23">
        <f t="shared" si="22"/>
        <v>0</v>
      </c>
      <c r="R300" s="23">
        <v>0</v>
      </c>
      <c r="S300" s="23">
        <f t="shared" si="23"/>
        <v>0</v>
      </c>
      <c r="T300" s="23">
        <f>O300</f>
        <v>-16876.974697971651</v>
      </c>
      <c r="U300" s="23"/>
      <c r="V300" s="35" t="str" cm="1">
        <f t="array" ref="V300">_xlfn.IFS(H300="Majandamiskulud","2.1",H300="Tööjõukulud","2.2",H300="Muud kulud","2.4",H300="Muud tegevuskulud","2.4",H300="Sotsiaaltoetused","2.3",H300="Muud antud toetused ja ülekanded","2.3",H300="Materiaalsete ja immateriaalsete vara soetamine/renoveerimine","4")</f>
        <v>2.2</v>
      </c>
    </row>
    <row r="301" spans="1:22" x14ac:dyDescent="0.3">
      <c r="A301" s="22" t="s">
        <v>29</v>
      </c>
      <c r="B301" s="22" t="s">
        <v>30</v>
      </c>
      <c r="C301" s="22" t="s">
        <v>31</v>
      </c>
      <c r="D301" s="22" t="s">
        <v>50</v>
      </c>
      <c r="E301" s="22" t="s">
        <v>126</v>
      </c>
      <c r="F301" s="22" t="s">
        <v>127</v>
      </c>
      <c r="G301" s="22" t="s">
        <v>89</v>
      </c>
      <c r="H301" s="22" t="s">
        <v>46</v>
      </c>
      <c r="I301" s="22" t="s">
        <v>37</v>
      </c>
      <c r="J301" s="22" t="s">
        <v>102</v>
      </c>
      <c r="K301" s="22" t="s">
        <v>103</v>
      </c>
      <c r="L301" s="23">
        <v>0</v>
      </c>
      <c r="M301" s="23">
        <v>0</v>
      </c>
      <c r="N301" s="23">
        <v>15379.970700020902</v>
      </c>
      <c r="O301" s="23">
        <f t="shared" si="21"/>
        <v>-15379.970700020902</v>
      </c>
      <c r="P301" s="23">
        <v>0</v>
      </c>
      <c r="Q301" s="23">
        <f t="shared" si="22"/>
        <v>0</v>
      </c>
      <c r="R301" s="23">
        <v>0</v>
      </c>
      <c r="S301" s="23">
        <f>Q301+R302</f>
        <v>0</v>
      </c>
      <c r="T301" s="23">
        <f>O301</f>
        <v>-15379.970700020902</v>
      </c>
      <c r="U301" s="23"/>
      <c r="V301" s="35" t="str" cm="1">
        <f t="array" ref="V301">_xlfn.IFS(H301="Majandamiskulud","2.1",H301="Tööjõukulud","2.2",H301="Muud kulud","2.4",H301="Muud tegevuskulud","2.4",H301="Sotsiaaltoetused","2.3",H301="Muud antud toetused ja ülekanded","2.3",H301="Materiaalsete ja immateriaalsete vara soetamine/renoveerimine","4")</f>
        <v>2.2</v>
      </c>
    </row>
    <row r="302" spans="1:22" x14ac:dyDescent="0.3">
      <c r="A302" s="22" t="s">
        <v>29</v>
      </c>
      <c r="B302" s="22" t="s">
        <v>30</v>
      </c>
      <c r="C302" s="22" t="s">
        <v>31</v>
      </c>
      <c r="D302" s="22" t="s">
        <v>55</v>
      </c>
      <c r="E302" s="22" t="s">
        <v>56</v>
      </c>
      <c r="F302" s="22" t="s">
        <v>57</v>
      </c>
      <c r="G302" s="22" t="s">
        <v>89</v>
      </c>
      <c r="H302" s="22" t="s">
        <v>36</v>
      </c>
      <c r="I302" s="22" t="s">
        <v>37</v>
      </c>
      <c r="J302" s="22" t="s">
        <v>38</v>
      </c>
      <c r="K302" s="22" t="s">
        <v>38</v>
      </c>
      <c r="L302" s="23">
        <v>452910.89249194646</v>
      </c>
      <c r="M302" s="23">
        <v>-9087.1285005425416</v>
      </c>
      <c r="N302" s="23">
        <v>244370.11437621035</v>
      </c>
      <c r="O302" s="23">
        <f t="shared" si="21"/>
        <v>208540.77811573612</v>
      </c>
      <c r="P302" s="23">
        <f t="shared" si="22"/>
        <v>208540.77811573612</v>
      </c>
      <c r="Q302" s="23">
        <v>0</v>
      </c>
      <c r="R302" s="23">
        <v>0</v>
      </c>
      <c r="S302" s="23">
        <f>Q302+R303</f>
        <v>0</v>
      </c>
      <c r="T302" s="23">
        <v>0</v>
      </c>
      <c r="U302" s="23"/>
      <c r="V302" s="35" t="str" cm="1">
        <f t="array" ref="V302">_xlfn.IFS(H302="Majandamiskulud","2.1",H302="Tööjõukulud","2.2",H302="Muud kulud","2.4",H302="Muud tegevuskulud","2.4",H302="Sotsiaaltoetused","2.3",H302="Muud antud toetused ja ülekanded","2.3",H302="Materiaalsete ja immateriaalsete vara soetamine/renoveerimine","4")</f>
        <v>2.1</v>
      </c>
    </row>
    <row r="303" spans="1:22" x14ac:dyDescent="0.3">
      <c r="A303" s="22" t="s">
        <v>29</v>
      </c>
      <c r="B303" s="22" t="s">
        <v>30</v>
      </c>
      <c r="C303" s="22" t="s">
        <v>31</v>
      </c>
      <c r="D303" s="22" t="s">
        <v>55</v>
      </c>
      <c r="E303" s="22" t="s">
        <v>56</v>
      </c>
      <c r="F303" s="22" t="s">
        <v>57</v>
      </c>
      <c r="G303" s="22" t="s">
        <v>89</v>
      </c>
      <c r="H303" s="22" t="s">
        <v>36</v>
      </c>
      <c r="I303" s="22" t="s">
        <v>37</v>
      </c>
      <c r="J303" s="22" t="s">
        <v>39</v>
      </c>
      <c r="K303" s="22" t="s">
        <v>40</v>
      </c>
      <c r="L303" s="23">
        <v>19572.040101211045</v>
      </c>
      <c r="M303" s="23">
        <v>0</v>
      </c>
      <c r="N303" s="23">
        <v>11794.45929563199</v>
      </c>
      <c r="O303" s="23">
        <f t="shared" si="21"/>
        <v>7777.5808055790549</v>
      </c>
      <c r="P303" s="23">
        <v>0</v>
      </c>
      <c r="Q303" s="23">
        <f t="shared" si="22"/>
        <v>0</v>
      </c>
      <c r="R303" s="23">
        <v>0</v>
      </c>
      <c r="S303" s="23">
        <f t="shared" si="23"/>
        <v>0</v>
      </c>
      <c r="T303" s="23">
        <f>O303</f>
        <v>7777.5808055790549</v>
      </c>
      <c r="U303" s="23"/>
      <c r="V303" s="35" t="str" cm="1">
        <f t="array" ref="V303">_xlfn.IFS(H303="Majandamiskulud","2.1",H303="Tööjõukulud","2.2",H303="Muud kulud","2.4",H303="Muud tegevuskulud","2.4",H303="Sotsiaaltoetused","2.3",H303="Muud antud toetused ja ülekanded","2.3",H303="Materiaalsete ja immateriaalsete vara soetamine/renoveerimine","4")</f>
        <v>2.1</v>
      </c>
    </row>
    <row r="304" spans="1:22" x14ac:dyDescent="0.3">
      <c r="A304" s="22" t="s">
        <v>29</v>
      </c>
      <c r="B304" s="22" t="s">
        <v>30</v>
      </c>
      <c r="C304" s="22" t="s">
        <v>31</v>
      </c>
      <c r="D304" s="22" t="s">
        <v>55</v>
      </c>
      <c r="E304" s="22" t="s">
        <v>56</v>
      </c>
      <c r="F304" s="22" t="s">
        <v>57</v>
      </c>
      <c r="G304" s="22" t="s">
        <v>89</v>
      </c>
      <c r="H304" s="22" t="s">
        <v>36</v>
      </c>
      <c r="I304" s="22" t="s">
        <v>37</v>
      </c>
      <c r="J304" s="22" t="s">
        <v>53</v>
      </c>
      <c r="K304" s="22" t="s">
        <v>54</v>
      </c>
      <c r="L304" s="23">
        <v>12027.833018716274</v>
      </c>
      <c r="M304" s="23">
        <v>0</v>
      </c>
      <c r="N304" s="23">
        <v>6906.6428667306582</v>
      </c>
      <c r="O304" s="23">
        <f t="shared" si="21"/>
        <v>5121.1901519856156</v>
      </c>
      <c r="P304" s="23">
        <v>0</v>
      </c>
      <c r="Q304" s="23">
        <f t="shared" si="22"/>
        <v>0</v>
      </c>
      <c r="R304" s="23">
        <v>0</v>
      </c>
      <c r="S304" s="23">
        <f t="shared" si="23"/>
        <v>0</v>
      </c>
      <c r="T304" s="23">
        <f>O304</f>
        <v>5121.1901519856156</v>
      </c>
      <c r="U304" s="23"/>
      <c r="V304" s="35" t="str" cm="1">
        <f t="array" ref="V304">_xlfn.IFS(H304="Majandamiskulud","2.1",H304="Tööjõukulud","2.2",H304="Muud kulud","2.4",H304="Muud tegevuskulud","2.4",H304="Sotsiaaltoetused","2.3",H304="Muud antud toetused ja ülekanded","2.3",H304="Materiaalsete ja immateriaalsete vara soetamine/renoveerimine","4")</f>
        <v>2.1</v>
      </c>
    </row>
    <row r="305" spans="1:22" x14ac:dyDescent="0.3">
      <c r="A305" s="22" t="s">
        <v>29</v>
      </c>
      <c r="B305" s="22" t="s">
        <v>30</v>
      </c>
      <c r="C305" s="22" t="s">
        <v>31</v>
      </c>
      <c r="D305" s="22" t="s">
        <v>55</v>
      </c>
      <c r="E305" s="22" t="s">
        <v>56</v>
      </c>
      <c r="F305" s="22" t="s">
        <v>57</v>
      </c>
      <c r="G305" s="22" t="s">
        <v>89</v>
      </c>
      <c r="H305" s="22" t="s">
        <v>36</v>
      </c>
      <c r="I305" s="22" t="s">
        <v>37</v>
      </c>
      <c r="J305" s="22" t="s">
        <v>59</v>
      </c>
      <c r="K305" s="22" t="s">
        <v>60</v>
      </c>
      <c r="L305" s="23">
        <v>0</v>
      </c>
      <c r="M305" s="23">
        <v>0</v>
      </c>
      <c r="N305" s="23">
        <v>43.325745931742539</v>
      </c>
      <c r="O305" s="23">
        <f t="shared" si="21"/>
        <v>-43.325745931742539</v>
      </c>
      <c r="P305" s="23">
        <f t="shared" si="22"/>
        <v>-43.325745931742539</v>
      </c>
      <c r="Q305" s="23">
        <v>0</v>
      </c>
      <c r="R305" s="23">
        <v>0</v>
      </c>
      <c r="S305" s="23">
        <f t="shared" si="23"/>
        <v>0</v>
      </c>
      <c r="T305" s="23">
        <v>0</v>
      </c>
      <c r="U305" s="23"/>
      <c r="V305" s="35" t="str" cm="1">
        <f t="array" ref="V305">_xlfn.IFS(H305="Majandamiskulud","2.1",H305="Tööjõukulud","2.2",H305="Muud kulud","2.4",H305="Muud tegevuskulud","2.4",H305="Sotsiaaltoetused","2.3",H305="Muud antud toetused ja ülekanded","2.3",H305="Materiaalsete ja immateriaalsete vara soetamine/renoveerimine","4")</f>
        <v>2.1</v>
      </c>
    </row>
    <row r="306" spans="1:22" x14ac:dyDescent="0.3">
      <c r="A306" s="22" t="s">
        <v>29</v>
      </c>
      <c r="B306" s="22" t="s">
        <v>30</v>
      </c>
      <c r="C306" s="22" t="s">
        <v>31</v>
      </c>
      <c r="D306" s="22" t="s">
        <v>55</v>
      </c>
      <c r="E306" s="22" t="s">
        <v>56</v>
      </c>
      <c r="F306" s="22" t="s">
        <v>57</v>
      </c>
      <c r="G306" s="22" t="s">
        <v>89</v>
      </c>
      <c r="H306" s="22" t="s">
        <v>36</v>
      </c>
      <c r="I306" s="22" t="s">
        <v>37</v>
      </c>
      <c r="J306" s="22" t="s">
        <v>41</v>
      </c>
      <c r="K306" s="22" t="s">
        <v>42</v>
      </c>
      <c r="L306" s="23">
        <v>17189.347155148749</v>
      </c>
      <c r="M306" s="23">
        <v>17189.347155148749</v>
      </c>
      <c r="N306" s="23">
        <v>9575.35422782961</v>
      </c>
      <c r="O306" s="23">
        <f>L306-N306</f>
        <v>7613.9929273191392</v>
      </c>
      <c r="P306" s="23">
        <v>0</v>
      </c>
      <c r="Q306" s="23">
        <f t="shared" si="22"/>
        <v>0</v>
      </c>
      <c r="R306" s="23">
        <v>0</v>
      </c>
      <c r="S306" s="23">
        <f t="shared" si="23"/>
        <v>0</v>
      </c>
      <c r="T306" s="23">
        <f>O306</f>
        <v>7613.9929273191392</v>
      </c>
      <c r="U306" s="23"/>
      <c r="V306" s="35" t="str" cm="1">
        <f t="array" ref="V306">_xlfn.IFS(H306="Majandamiskulud","2.1",H306="Tööjõukulud","2.2",H306="Muud kulud","2.4",H306="Muud tegevuskulud","2.4",H306="Sotsiaaltoetused","2.3",H306="Muud antud toetused ja ülekanded","2.3",H306="Materiaalsete ja immateriaalsete vara soetamine/renoveerimine","4")</f>
        <v>2.1</v>
      </c>
    </row>
    <row r="307" spans="1:22" x14ac:dyDescent="0.3">
      <c r="A307" s="22" t="s">
        <v>29</v>
      </c>
      <c r="B307" s="22" t="s">
        <v>30</v>
      </c>
      <c r="C307" s="22" t="s">
        <v>31</v>
      </c>
      <c r="D307" s="22" t="s">
        <v>55</v>
      </c>
      <c r="E307" s="22" t="s">
        <v>56</v>
      </c>
      <c r="F307" s="22" t="s">
        <v>57</v>
      </c>
      <c r="G307" s="22" t="s">
        <v>89</v>
      </c>
      <c r="H307" s="22" t="s">
        <v>36</v>
      </c>
      <c r="I307" s="22" t="s">
        <v>37</v>
      </c>
      <c r="J307" s="22" t="s">
        <v>83</v>
      </c>
      <c r="K307" s="22" t="s">
        <v>84</v>
      </c>
      <c r="L307" s="23">
        <v>39.883186602919267</v>
      </c>
      <c r="M307" s="23">
        <v>0</v>
      </c>
      <c r="N307" s="23">
        <v>39.883186602919274</v>
      </c>
      <c r="O307" s="23">
        <f t="shared" si="21"/>
        <v>0</v>
      </c>
      <c r="P307" s="23">
        <f t="shared" si="22"/>
        <v>0</v>
      </c>
      <c r="Q307" s="23">
        <f t="shared" si="22"/>
        <v>0</v>
      </c>
      <c r="R307" s="23">
        <v>0</v>
      </c>
      <c r="S307" s="23">
        <f t="shared" si="23"/>
        <v>0</v>
      </c>
      <c r="T307" s="23">
        <f>O307</f>
        <v>0</v>
      </c>
      <c r="U307" s="23"/>
      <c r="V307" s="35" t="str" cm="1">
        <f t="array" ref="V307">_xlfn.IFS(H307="Majandamiskulud","2.1",H307="Tööjõukulud","2.2",H307="Muud kulud","2.4",H307="Muud tegevuskulud","2.4",H307="Sotsiaaltoetused","2.3",H307="Muud antud toetused ja ülekanded","2.3",H307="Materiaalsete ja immateriaalsete vara soetamine/renoveerimine","4")</f>
        <v>2.1</v>
      </c>
    </row>
    <row r="308" spans="1:22" x14ac:dyDescent="0.3">
      <c r="A308" s="22" t="s">
        <v>29</v>
      </c>
      <c r="B308" s="22" t="s">
        <v>30</v>
      </c>
      <c r="C308" s="22" t="s">
        <v>31</v>
      </c>
      <c r="D308" s="22" t="s">
        <v>55</v>
      </c>
      <c r="E308" s="22" t="s">
        <v>56</v>
      </c>
      <c r="F308" s="22" t="s">
        <v>57</v>
      </c>
      <c r="G308" s="22" t="s">
        <v>89</v>
      </c>
      <c r="H308" s="22" t="s">
        <v>63</v>
      </c>
      <c r="I308" s="22" t="s">
        <v>37</v>
      </c>
      <c r="J308" s="22" t="s">
        <v>64</v>
      </c>
      <c r="K308" s="22" t="s">
        <v>65</v>
      </c>
      <c r="L308" s="23">
        <v>8.1617424243283363</v>
      </c>
      <c r="M308" s="23">
        <v>0</v>
      </c>
      <c r="N308" s="23">
        <v>4.5929617225364874</v>
      </c>
      <c r="O308" s="23">
        <f t="shared" si="21"/>
        <v>3.5687807017918489</v>
      </c>
      <c r="P308" s="23">
        <f t="shared" si="22"/>
        <v>3.5687807017918489</v>
      </c>
      <c r="Q308" s="23">
        <v>0</v>
      </c>
      <c r="R308" s="23">
        <v>0</v>
      </c>
      <c r="S308" s="23">
        <f t="shared" si="23"/>
        <v>0</v>
      </c>
      <c r="T308" s="23">
        <v>0</v>
      </c>
      <c r="U308" s="23"/>
      <c r="V308" s="35" t="str" cm="1">
        <f t="array" ref="V308">_xlfn.IFS(H308="Majandamiskulud","2.1",H308="Tööjõukulud","2.2",H308="Muud kulud","2.4",H308="Muud tegevuskulud","2.4",H308="Sotsiaaltoetused","2.3",H308="Muud antud toetused ja ülekanded","2.3",H308="Materiaalsete ja immateriaalsete vara soetamine/renoveerimine","4")</f>
        <v>2.3</v>
      </c>
    </row>
    <row r="309" spans="1:22" x14ac:dyDescent="0.3">
      <c r="A309" s="22" t="s">
        <v>29</v>
      </c>
      <c r="B309" s="22" t="s">
        <v>30</v>
      </c>
      <c r="C309" s="22" t="s">
        <v>31</v>
      </c>
      <c r="D309" s="22" t="s">
        <v>55</v>
      </c>
      <c r="E309" s="22" t="s">
        <v>56</v>
      </c>
      <c r="F309" s="22" t="s">
        <v>57</v>
      </c>
      <c r="G309" s="22" t="s">
        <v>89</v>
      </c>
      <c r="H309" s="22" t="s">
        <v>45</v>
      </c>
      <c r="I309" s="22" t="s">
        <v>37</v>
      </c>
      <c r="J309" s="22" t="s">
        <v>38</v>
      </c>
      <c r="K309" s="22" t="s">
        <v>38</v>
      </c>
      <c r="L309" s="23">
        <v>69.745698737674275</v>
      </c>
      <c r="M309" s="23">
        <v>-38.608064999999996</v>
      </c>
      <c r="N309" s="23">
        <v>90.085859688483396</v>
      </c>
      <c r="O309" s="23">
        <f t="shared" si="21"/>
        <v>-20.340160950809121</v>
      </c>
      <c r="P309" s="23">
        <f t="shared" si="22"/>
        <v>-20.340160950809121</v>
      </c>
      <c r="Q309" s="23">
        <v>0</v>
      </c>
      <c r="R309" s="23">
        <v>0</v>
      </c>
      <c r="S309" s="23">
        <f t="shared" si="23"/>
        <v>0</v>
      </c>
      <c r="T309" s="23">
        <v>0</v>
      </c>
      <c r="U309" s="23"/>
      <c r="V309" s="35" t="str" cm="1">
        <f t="array" ref="V309">_xlfn.IFS(H309="Majandamiskulud","2.1",H309="Tööjõukulud","2.2",H309="Muud kulud","2.4",H309="Muud tegevuskulud","2.4",H309="Sotsiaaltoetused","2.3",H309="Muud antud toetused ja ülekanded","2.3",H309="Materiaalsete ja immateriaalsete vara soetamine/renoveerimine","4")</f>
        <v>2.4</v>
      </c>
    </row>
    <row r="310" spans="1:22" x14ac:dyDescent="0.3">
      <c r="A310" s="22" t="s">
        <v>29</v>
      </c>
      <c r="B310" s="22" t="s">
        <v>30</v>
      </c>
      <c r="C310" s="22" t="s">
        <v>31</v>
      </c>
      <c r="D310" s="22" t="s">
        <v>55</v>
      </c>
      <c r="E310" s="22" t="s">
        <v>56</v>
      </c>
      <c r="F310" s="22" t="s">
        <v>57</v>
      </c>
      <c r="G310" s="22" t="s">
        <v>89</v>
      </c>
      <c r="H310" s="22" t="s">
        <v>46</v>
      </c>
      <c r="I310" s="22" t="s">
        <v>37</v>
      </c>
      <c r="J310" s="22" t="s">
        <v>38</v>
      </c>
      <c r="K310" s="22" t="s">
        <v>38</v>
      </c>
      <c r="L310" s="23">
        <v>286050.18605977471</v>
      </c>
      <c r="M310" s="23">
        <v>-79198.91160483571</v>
      </c>
      <c r="N310" s="23">
        <v>236907.32542768121</v>
      </c>
      <c r="O310" s="23">
        <f t="shared" si="21"/>
        <v>49142.860632093507</v>
      </c>
      <c r="P310" s="23">
        <f t="shared" si="22"/>
        <v>49142.860632093507</v>
      </c>
      <c r="Q310" s="23">
        <v>0</v>
      </c>
      <c r="R310" s="23">
        <v>0</v>
      </c>
      <c r="S310" s="23">
        <f t="shared" si="23"/>
        <v>0</v>
      </c>
      <c r="T310" s="23">
        <v>0</v>
      </c>
      <c r="U310" s="23"/>
      <c r="V310" s="35" t="str" cm="1">
        <f t="array" ref="V310">_xlfn.IFS(H310="Majandamiskulud","2.1",H310="Tööjõukulud","2.2",H310="Muud kulud","2.4",H310="Muud tegevuskulud","2.4",H310="Sotsiaaltoetused","2.3",H310="Muud antud toetused ja ülekanded","2.3",H310="Materiaalsete ja immateriaalsete vara soetamine/renoveerimine","4")</f>
        <v>2.2</v>
      </c>
    </row>
    <row r="311" spans="1:22" x14ac:dyDescent="0.3">
      <c r="A311" s="22" t="s">
        <v>29</v>
      </c>
      <c r="B311" s="22" t="s">
        <v>30</v>
      </c>
      <c r="C311" s="22" t="s">
        <v>31</v>
      </c>
      <c r="D311" s="22" t="s">
        <v>55</v>
      </c>
      <c r="E311" s="22" t="s">
        <v>56</v>
      </c>
      <c r="F311" s="22" t="s">
        <v>57</v>
      </c>
      <c r="G311" s="22" t="s">
        <v>89</v>
      </c>
      <c r="H311" s="22" t="s">
        <v>46</v>
      </c>
      <c r="I311" s="22" t="s">
        <v>37</v>
      </c>
      <c r="J311" s="22" t="s">
        <v>59</v>
      </c>
      <c r="K311" s="22" t="s">
        <v>60</v>
      </c>
      <c r="L311" s="23">
        <v>0</v>
      </c>
      <c r="M311" s="23">
        <v>0</v>
      </c>
      <c r="N311" s="23">
        <v>138.04342799396349</v>
      </c>
      <c r="O311" s="23">
        <f t="shared" si="21"/>
        <v>-138.04342799396349</v>
      </c>
      <c r="P311" s="23">
        <f t="shared" si="22"/>
        <v>-138.04342799396349</v>
      </c>
      <c r="Q311" s="23">
        <v>0</v>
      </c>
      <c r="R311" s="23">
        <v>0</v>
      </c>
      <c r="S311" s="23">
        <f t="shared" si="23"/>
        <v>0</v>
      </c>
      <c r="T311" s="23">
        <v>0</v>
      </c>
      <c r="U311" s="23"/>
      <c r="V311" s="35" t="str" cm="1">
        <f t="array" ref="V311">_xlfn.IFS(H311="Majandamiskulud","2.1",H311="Tööjõukulud","2.2",H311="Muud kulud","2.4",H311="Muud tegevuskulud","2.4",H311="Sotsiaaltoetused","2.3",H311="Muud antud toetused ja ülekanded","2.3",H311="Materiaalsete ja immateriaalsete vara soetamine/renoveerimine","4")</f>
        <v>2.2</v>
      </c>
    </row>
    <row r="312" spans="1:22" x14ac:dyDescent="0.3">
      <c r="A312" s="22" t="s">
        <v>29</v>
      </c>
      <c r="B312" s="22" t="s">
        <v>30</v>
      </c>
      <c r="C312" s="22" t="s">
        <v>31</v>
      </c>
      <c r="D312" s="22" t="s">
        <v>55</v>
      </c>
      <c r="E312" s="22" t="s">
        <v>56</v>
      </c>
      <c r="F312" s="22" t="s">
        <v>57</v>
      </c>
      <c r="G312" s="22" t="s">
        <v>89</v>
      </c>
      <c r="H312" s="22" t="s">
        <v>46</v>
      </c>
      <c r="I312" s="22" t="s">
        <v>37</v>
      </c>
      <c r="J312" s="22" t="s">
        <v>61</v>
      </c>
      <c r="K312" s="22" t="s">
        <v>62</v>
      </c>
      <c r="L312" s="23">
        <v>0</v>
      </c>
      <c r="M312" s="23">
        <v>0</v>
      </c>
      <c r="N312" s="23">
        <v>705.79652345397369</v>
      </c>
      <c r="O312" s="23">
        <f t="shared" si="21"/>
        <v>-705.79652345397369</v>
      </c>
      <c r="P312" s="23">
        <f t="shared" si="22"/>
        <v>-705.79652345397369</v>
      </c>
      <c r="Q312" s="23">
        <v>0</v>
      </c>
      <c r="R312" s="23">
        <v>0</v>
      </c>
      <c r="S312" s="23">
        <f t="shared" si="23"/>
        <v>0</v>
      </c>
      <c r="T312" s="23">
        <v>0</v>
      </c>
      <c r="U312" s="23"/>
      <c r="V312" s="35" t="str" cm="1">
        <f t="array" ref="V312">_xlfn.IFS(H312="Majandamiskulud","2.1",H312="Tööjõukulud","2.2",H312="Muud kulud","2.4",H312="Muud tegevuskulud","2.4",H312="Sotsiaaltoetused","2.3",H312="Muud antud toetused ja ülekanded","2.3",H312="Materiaalsete ja immateriaalsete vara soetamine/renoveerimine","4")</f>
        <v>2.2</v>
      </c>
    </row>
    <row r="313" spans="1:22" x14ac:dyDescent="0.3">
      <c r="A313" s="22" t="s">
        <v>29</v>
      </c>
      <c r="B313" s="22" t="s">
        <v>30</v>
      </c>
      <c r="C313" s="22" t="s">
        <v>31</v>
      </c>
      <c r="D313" s="22" t="s">
        <v>55</v>
      </c>
      <c r="E313" s="22" t="s">
        <v>56</v>
      </c>
      <c r="F313" s="22" t="s">
        <v>57</v>
      </c>
      <c r="G313" s="22" t="s">
        <v>89</v>
      </c>
      <c r="H313" s="22" t="s">
        <v>46</v>
      </c>
      <c r="I313" s="22" t="s">
        <v>37</v>
      </c>
      <c r="J313" s="22" t="s">
        <v>41</v>
      </c>
      <c r="K313" s="22" t="s">
        <v>42</v>
      </c>
      <c r="L313" s="23">
        <v>19924.228845982667</v>
      </c>
      <c r="M313" s="23">
        <v>19924.228845982667</v>
      </c>
      <c r="N313" s="23">
        <v>15916.136463122759</v>
      </c>
      <c r="O313" s="23">
        <f>L313-N313</f>
        <v>4008.092382859908</v>
      </c>
      <c r="P313" s="23">
        <v>0</v>
      </c>
      <c r="Q313" s="23">
        <f t="shared" si="22"/>
        <v>0</v>
      </c>
      <c r="R313" s="23">
        <v>0</v>
      </c>
      <c r="S313" s="23">
        <f t="shared" si="23"/>
        <v>0</v>
      </c>
      <c r="T313" s="23">
        <f>O313</f>
        <v>4008.092382859908</v>
      </c>
      <c r="U313" s="23"/>
      <c r="V313" s="35" t="str" cm="1">
        <f t="array" ref="V313">_xlfn.IFS(H313="Majandamiskulud","2.1",H313="Tööjõukulud","2.2",H313="Muud kulud","2.4",H313="Muud tegevuskulud","2.4",H313="Sotsiaaltoetused","2.3",H313="Muud antud toetused ja ülekanded","2.3",H313="Materiaalsete ja immateriaalsete vara soetamine/renoveerimine","4")</f>
        <v>2.2</v>
      </c>
    </row>
    <row r="314" spans="1:22" x14ac:dyDescent="0.3">
      <c r="A314" s="22" t="s">
        <v>29</v>
      </c>
      <c r="B314" s="22" t="s">
        <v>30</v>
      </c>
      <c r="C314" s="22" t="s">
        <v>31</v>
      </c>
      <c r="D314" s="22" t="s">
        <v>55</v>
      </c>
      <c r="E314" s="22" t="s">
        <v>67</v>
      </c>
      <c r="F314" s="22" t="s">
        <v>68</v>
      </c>
      <c r="G314" s="22" t="s">
        <v>89</v>
      </c>
      <c r="H314" s="22" t="s">
        <v>36</v>
      </c>
      <c r="I314" s="22" t="s">
        <v>37</v>
      </c>
      <c r="J314" s="22" t="s">
        <v>38</v>
      </c>
      <c r="K314" s="22" t="s">
        <v>38</v>
      </c>
      <c r="L314" s="23">
        <v>237984.42677892451</v>
      </c>
      <c r="M314" s="23">
        <v>-2272.770284126776</v>
      </c>
      <c r="N314" s="23">
        <v>196142.26076929393</v>
      </c>
      <c r="O314" s="23">
        <f t="shared" si="21"/>
        <v>41842.166009630571</v>
      </c>
      <c r="P314" s="23">
        <f t="shared" si="22"/>
        <v>41842.166009630571</v>
      </c>
      <c r="Q314" s="23">
        <v>0</v>
      </c>
      <c r="R314" s="23">
        <v>0</v>
      </c>
      <c r="S314" s="23">
        <f t="shared" si="23"/>
        <v>0</v>
      </c>
      <c r="T314" s="23">
        <v>0</v>
      </c>
      <c r="U314" s="23"/>
      <c r="V314" s="35" t="str" cm="1">
        <f t="array" ref="V314">_xlfn.IFS(H314="Majandamiskulud","2.1",H314="Tööjõukulud","2.2",H314="Muud kulud","2.4",H314="Muud tegevuskulud","2.4",H314="Sotsiaaltoetused","2.3",H314="Muud antud toetused ja ülekanded","2.3",H314="Materiaalsete ja immateriaalsete vara soetamine/renoveerimine","4")</f>
        <v>2.1</v>
      </c>
    </row>
    <row r="315" spans="1:22" x14ac:dyDescent="0.3">
      <c r="A315" s="22" t="s">
        <v>29</v>
      </c>
      <c r="B315" s="22" t="s">
        <v>30</v>
      </c>
      <c r="C315" s="22" t="s">
        <v>31</v>
      </c>
      <c r="D315" s="22" t="s">
        <v>55</v>
      </c>
      <c r="E315" s="22" t="s">
        <v>67</v>
      </c>
      <c r="F315" s="22" t="s">
        <v>68</v>
      </c>
      <c r="G315" s="22" t="s">
        <v>89</v>
      </c>
      <c r="H315" s="22" t="s">
        <v>36</v>
      </c>
      <c r="I315" s="22" t="s">
        <v>37</v>
      </c>
      <c r="J315" s="22" t="s">
        <v>39</v>
      </c>
      <c r="K315" s="22" t="s">
        <v>40</v>
      </c>
      <c r="L315" s="23">
        <v>1650.5931495335108</v>
      </c>
      <c r="M315" s="23">
        <v>0</v>
      </c>
      <c r="N315" s="23">
        <v>9432.1465507099565</v>
      </c>
      <c r="O315" s="23">
        <f t="shared" si="21"/>
        <v>-7781.5534011764457</v>
      </c>
      <c r="P315" s="23">
        <v>0</v>
      </c>
      <c r="Q315" s="23">
        <f t="shared" si="22"/>
        <v>0</v>
      </c>
      <c r="R315" s="23">
        <v>0</v>
      </c>
      <c r="S315" s="23">
        <f t="shared" si="23"/>
        <v>0</v>
      </c>
      <c r="T315" s="23">
        <f>O315</f>
        <v>-7781.5534011764457</v>
      </c>
      <c r="U315" s="23"/>
      <c r="V315" s="35" t="str" cm="1">
        <f t="array" ref="V315">_xlfn.IFS(H315="Majandamiskulud","2.1",H315="Tööjõukulud","2.2",H315="Muud kulud","2.4",H315="Muud tegevuskulud","2.4",H315="Sotsiaaltoetused","2.3",H315="Muud antud toetused ja ülekanded","2.3",H315="Materiaalsete ja immateriaalsete vara soetamine/renoveerimine","4")</f>
        <v>2.1</v>
      </c>
    </row>
    <row r="316" spans="1:22" x14ac:dyDescent="0.3">
      <c r="A316" s="22" t="s">
        <v>29</v>
      </c>
      <c r="B316" s="22" t="s">
        <v>30</v>
      </c>
      <c r="C316" s="22" t="s">
        <v>31</v>
      </c>
      <c r="D316" s="22" t="s">
        <v>55</v>
      </c>
      <c r="E316" s="22" t="s">
        <v>67</v>
      </c>
      <c r="F316" s="22" t="s">
        <v>68</v>
      </c>
      <c r="G316" s="22" t="s">
        <v>89</v>
      </c>
      <c r="H316" s="22" t="s">
        <v>36</v>
      </c>
      <c r="I316" s="22" t="s">
        <v>37</v>
      </c>
      <c r="J316" s="22" t="s">
        <v>53</v>
      </c>
      <c r="K316" s="22" t="s">
        <v>54</v>
      </c>
      <c r="L316" s="23">
        <v>582.77523423445803</v>
      </c>
      <c r="M316" s="23">
        <v>0</v>
      </c>
      <c r="N316" s="23">
        <v>5934.1105729666742</v>
      </c>
      <c r="O316" s="23">
        <f t="shared" si="21"/>
        <v>-5351.3353387322159</v>
      </c>
      <c r="P316" s="23">
        <v>0</v>
      </c>
      <c r="Q316" s="23">
        <f t="shared" si="22"/>
        <v>0</v>
      </c>
      <c r="R316" s="23">
        <v>0</v>
      </c>
      <c r="S316" s="23">
        <f t="shared" si="23"/>
        <v>0</v>
      </c>
      <c r="T316" s="23">
        <f>O316</f>
        <v>-5351.3353387322159</v>
      </c>
      <c r="U316" s="23"/>
      <c r="V316" s="35" t="str" cm="1">
        <f t="array" ref="V316">_xlfn.IFS(H316="Majandamiskulud","2.1",H316="Tööjõukulud","2.2",H316="Muud kulud","2.4",H316="Muud tegevuskulud","2.4",H316="Sotsiaaltoetused","2.3",H316="Muud antud toetused ja ülekanded","2.3",H316="Materiaalsete ja immateriaalsete vara soetamine/renoveerimine","4")</f>
        <v>2.1</v>
      </c>
    </row>
    <row r="317" spans="1:22" x14ac:dyDescent="0.3">
      <c r="A317" s="22" t="s">
        <v>29</v>
      </c>
      <c r="B317" s="22" t="s">
        <v>30</v>
      </c>
      <c r="C317" s="22" t="s">
        <v>31</v>
      </c>
      <c r="D317" s="22" t="s">
        <v>55</v>
      </c>
      <c r="E317" s="22" t="s">
        <v>67</v>
      </c>
      <c r="F317" s="22" t="s">
        <v>68</v>
      </c>
      <c r="G317" s="22" t="s">
        <v>89</v>
      </c>
      <c r="H317" s="22" t="s">
        <v>36</v>
      </c>
      <c r="I317" s="22" t="s">
        <v>37</v>
      </c>
      <c r="J317" s="22" t="s">
        <v>59</v>
      </c>
      <c r="K317" s="22" t="s">
        <v>60</v>
      </c>
      <c r="L317" s="23">
        <v>0</v>
      </c>
      <c r="M317" s="23">
        <v>0</v>
      </c>
      <c r="N317" s="23">
        <v>70.655214250127528</v>
      </c>
      <c r="O317" s="23">
        <f t="shared" si="21"/>
        <v>-70.655214250127528</v>
      </c>
      <c r="P317" s="23">
        <f t="shared" si="22"/>
        <v>-70.655214250127528</v>
      </c>
      <c r="Q317" s="23">
        <v>0</v>
      </c>
      <c r="R317" s="23">
        <v>0</v>
      </c>
      <c r="S317" s="23">
        <f t="shared" si="23"/>
        <v>0</v>
      </c>
      <c r="T317" s="23">
        <v>0</v>
      </c>
      <c r="U317" s="23"/>
      <c r="V317" s="35" t="str" cm="1">
        <f t="array" ref="V317">_xlfn.IFS(H317="Majandamiskulud","2.1",H317="Tööjõukulud","2.2",H317="Muud kulud","2.4",H317="Muud tegevuskulud","2.4",H317="Sotsiaaltoetused","2.3",H317="Muud antud toetused ja ülekanded","2.3",H317="Materiaalsete ja immateriaalsete vara soetamine/renoveerimine","4")</f>
        <v>2.1</v>
      </c>
    </row>
    <row r="318" spans="1:22" x14ac:dyDescent="0.3">
      <c r="A318" s="22" t="s">
        <v>29</v>
      </c>
      <c r="B318" s="22" t="s">
        <v>30</v>
      </c>
      <c r="C318" s="22" t="s">
        <v>31</v>
      </c>
      <c r="D318" s="22" t="s">
        <v>55</v>
      </c>
      <c r="E318" s="22" t="s">
        <v>67</v>
      </c>
      <c r="F318" s="22" t="s">
        <v>68</v>
      </c>
      <c r="G318" s="22" t="s">
        <v>89</v>
      </c>
      <c r="H318" s="22" t="s">
        <v>36</v>
      </c>
      <c r="I318" s="22" t="s">
        <v>37</v>
      </c>
      <c r="J318" s="22" t="s">
        <v>41</v>
      </c>
      <c r="K318" s="22" t="s">
        <v>42</v>
      </c>
      <c r="L318" s="23">
        <v>91.641617129947292</v>
      </c>
      <c r="M318" s="23">
        <v>91.641617129947292</v>
      </c>
      <c r="N318" s="23">
        <v>479.90920664539806</v>
      </c>
      <c r="O318" s="23">
        <f>L318-N318</f>
        <v>-388.26758951545077</v>
      </c>
      <c r="P318" s="23">
        <v>0</v>
      </c>
      <c r="Q318" s="23">
        <f t="shared" si="22"/>
        <v>0</v>
      </c>
      <c r="R318" s="23">
        <v>0</v>
      </c>
      <c r="S318" s="23">
        <f t="shared" si="23"/>
        <v>0</v>
      </c>
      <c r="T318" s="23">
        <f>O318</f>
        <v>-388.26758951545077</v>
      </c>
      <c r="U318" s="23"/>
      <c r="V318" s="35" t="str" cm="1">
        <f t="array" ref="V318">_xlfn.IFS(H318="Majandamiskulud","2.1",H318="Tööjõukulud","2.2",H318="Muud kulud","2.4",H318="Muud tegevuskulud","2.4",H318="Sotsiaaltoetused","2.3",H318="Muud antud toetused ja ülekanded","2.3",H318="Materiaalsete ja immateriaalsete vara soetamine/renoveerimine","4")</f>
        <v>2.1</v>
      </c>
    </row>
    <row r="319" spans="1:22" x14ac:dyDescent="0.3">
      <c r="A319" s="22" t="s">
        <v>29</v>
      </c>
      <c r="B319" s="22" t="s">
        <v>30</v>
      </c>
      <c r="C319" s="22" t="s">
        <v>31</v>
      </c>
      <c r="D319" s="22" t="s">
        <v>55</v>
      </c>
      <c r="E319" s="22" t="s">
        <v>67</v>
      </c>
      <c r="F319" s="22" t="s">
        <v>68</v>
      </c>
      <c r="G319" s="22" t="s">
        <v>89</v>
      </c>
      <c r="H319" s="22" t="s">
        <v>36</v>
      </c>
      <c r="I319" s="22" t="s">
        <v>37</v>
      </c>
      <c r="J319" s="22" t="s">
        <v>83</v>
      </c>
      <c r="K319" s="22" t="s">
        <v>84</v>
      </c>
      <c r="L319" s="23">
        <v>34.267177033534452</v>
      </c>
      <c r="M319" s="23">
        <v>0</v>
      </c>
      <c r="N319" s="23">
        <v>34.267177033534459</v>
      </c>
      <c r="O319" s="23">
        <f t="shared" si="21"/>
        <v>0</v>
      </c>
      <c r="P319" s="23">
        <f t="shared" si="22"/>
        <v>0</v>
      </c>
      <c r="Q319" s="23">
        <f t="shared" si="22"/>
        <v>0</v>
      </c>
      <c r="R319" s="23">
        <v>0</v>
      </c>
      <c r="S319" s="23">
        <f t="shared" si="23"/>
        <v>0</v>
      </c>
      <c r="T319" s="23">
        <f>O319</f>
        <v>0</v>
      </c>
      <c r="U319" s="23"/>
      <c r="V319" s="35" t="str" cm="1">
        <f t="array" ref="V319">_xlfn.IFS(H319="Majandamiskulud","2.1",H319="Tööjõukulud","2.2",H319="Muud kulud","2.4",H319="Muud tegevuskulud","2.4",H319="Sotsiaaltoetused","2.3",H319="Muud antud toetused ja ülekanded","2.3",H319="Materiaalsete ja immateriaalsete vara soetamine/renoveerimine","4")</f>
        <v>2.1</v>
      </c>
    </row>
    <row r="320" spans="1:22" x14ac:dyDescent="0.3">
      <c r="A320" s="22" t="s">
        <v>29</v>
      </c>
      <c r="B320" s="22" t="s">
        <v>30</v>
      </c>
      <c r="C320" s="22" t="s">
        <v>31</v>
      </c>
      <c r="D320" s="22" t="s">
        <v>55</v>
      </c>
      <c r="E320" s="22" t="s">
        <v>67</v>
      </c>
      <c r="F320" s="22" t="s">
        <v>68</v>
      </c>
      <c r="G320" s="22" t="s">
        <v>89</v>
      </c>
      <c r="H320" s="22" t="s">
        <v>63</v>
      </c>
      <c r="I320" s="22" t="s">
        <v>37</v>
      </c>
      <c r="J320" s="22" t="s">
        <v>64</v>
      </c>
      <c r="K320" s="22" t="s">
        <v>65</v>
      </c>
      <c r="L320" s="23">
        <v>0.39545454545870812</v>
      </c>
      <c r="M320" s="23">
        <v>0</v>
      </c>
      <c r="N320" s="23">
        <v>3.946220095735407</v>
      </c>
      <c r="O320" s="23">
        <f t="shared" ref="O320:O342" si="24">L320-N320</f>
        <v>-3.550765550276699</v>
      </c>
      <c r="P320" s="23">
        <f t="shared" ref="P320:Q343" si="25">O320</f>
        <v>-3.550765550276699</v>
      </c>
      <c r="Q320" s="23">
        <v>0</v>
      </c>
      <c r="R320" s="23">
        <v>0</v>
      </c>
      <c r="S320" s="23">
        <f t="shared" ref="S320:S347" si="26">Q320+R320</f>
        <v>0</v>
      </c>
      <c r="T320" s="23">
        <v>0</v>
      </c>
      <c r="U320" s="23"/>
      <c r="V320" s="35" t="str" cm="1">
        <f t="array" ref="V320">_xlfn.IFS(H320="Majandamiskulud","2.1",H320="Tööjõukulud","2.2",H320="Muud kulud","2.4",H320="Muud tegevuskulud","2.4",H320="Sotsiaaltoetused","2.3",H320="Muud antud toetused ja ülekanded","2.3",H320="Materiaalsete ja immateriaalsete vara soetamine/renoveerimine","4")</f>
        <v>2.3</v>
      </c>
    </row>
    <row r="321" spans="1:22" x14ac:dyDescent="0.3">
      <c r="A321" s="22" t="s">
        <v>29</v>
      </c>
      <c r="B321" s="22" t="s">
        <v>30</v>
      </c>
      <c r="C321" s="22" t="s">
        <v>31</v>
      </c>
      <c r="D321" s="22" t="s">
        <v>55</v>
      </c>
      <c r="E321" s="22" t="s">
        <v>67</v>
      </c>
      <c r="F321" s="22" t="s">
        <v>68</v>
      </c>
      <c r="G321" s="22" t="s">
        <v>89</v>
      </c>
      <c r="H321" s="22" t="s">
        <v>45</v>
      </c>
      <c r="I321" s="22" t="s">
        <v>37</v>
      </c>
      <c r="J321" s="22" t="s">
        <v>38</v>
      </c>
      <c r="K321" s="22" t="s">
        <v>38</v>
      </c>
      <c r="L321" s="23">
        <v>84.859612924255245</v>
      </c>
      <c r="M321" s="23">
        <v>-4.6047349999999998</v>
      </c>
      <c r="N321" s="23">
        <v>75.367481251452588</v>
      </c>
      <c r="O321" s="23">
        <f t="shared" si="24"/>
        <v>9.4921316728026568</v>
      </c>
      <c r="P321" s="23">
        <f t="shared" si="25"/>
        <v>9.4921316728026568</v>
      </c>
      <c r="Q321" s="23">
        <v>0</v>
      </c>
      <c r="R321" s="23">
        <v>0</v>
      </c>
      <c r="S321" s="23">
        <f t="shared" si="26"/>
        <v>0</v>
      </c>
      <c r="T321" s="23">
        <v>0</v>
      </c>
      <c r="U321" s="23"/>
      <c r="V321" s="35" t="str" cm="1">
        <f t="array" ref="V321">_xlfn.IFS(H321="Majandamiskulud","2.1",H321="Tööjõukulud","2.2",H321="Muud kulud","2.4",H321="Muud tegevuskulud","2.4",H321="Sotsiaaltoetused","2.3",H321="Muud antud toetused ja ülekanded","2.3",H321="Materiaalsete ja immateriaalsete vara soetamine/renoveerimine","4")</f>
        <v>2.4</v>
      </c>
    </row>
    <row r="322" spans="1:22" x14ac:dyDescent="0.3">
      <c r="A322" s="22" t="s">
        <v>29</v>
      </c>
      <c r="B322" s="22" t="s">
        <v>30</v>
      </c>
      <c r="C322" s="22" t="s">
        <v>31</v>
      </c>
      <c r="D322" s="22" t="s">
        <v>55</v>
      </c>
      <c r="E322" s="22" t="s">
        <v>67</v>
      </c>
      <c r="F322" s="22" t="s">
        <v>68</v>
      </c>
      <c r="G322" s="22" t="s">
        <v>89</v>
      </c>
      <c r="H322" s="22" t="s">
        <v>46</v>
      </c>
      <c r="I322" s="22" t="s">
        <v>37</v>
      </c>
      <c r="J322" s="22" t="s">
        <v>38</v>
      </c>
      <c r="K322" s="22" t="s">
        <v>38</v>
      </c>
      <c r="L322" s="23">
        <v>169672.73084387602</v>
      </c>
      <c r="M322" s="23">
        <v>-7445.1687735780743</v>
      </c>
      <c r="N322" s="23">
        <v>168125.20918376365</v>
      </c>
      <c r="O322" s="23">
        <f t="shared" si="24"/>
        <v>1547.5216601123684</v>
      </c>
      <c r="P322" s="23">
        <f t="shared" si="25"/>
        <v>1547.5216601123684</v>
      </c>
      <c r="Q322" s="23">
        <v>0</v>
      </c>
      <c r="R322" s="23">
        <v>0</v>
      </c>
      <c r="S322" s="23">
        <f t="shared" si="26"/>
        <v>0</v>
      </c>
      <c r="T322" s="23">
        <v>0</v>
      </c>
      <c r="U322" s="23"/>
      <c r="V322" s="35" t="str" cm="1">
        <f t="array" ref="V322">_xlfn.IFS(H322="Majandamiskulud","2.1",H322="Tööjõukulud","2.2",H322="Muud kulud","2.4",H322="Muud tegevuskulud","2.4",H322="Sotsiaaltoetused","2.3",H322="Muud antud toetused ja ülekanded","2.3",H322="Materiaalsete ja immateriaalsete vara soetamine/renoveerimine","4")</f>
        <v>2.2</v>
      </c>
    </row>
    <row r="323" spans="1:22" x14ac:dyDescent="0.3">
      <c r="A323" s="22" t="s">
        <v>29</v>
      </c>
      <c r="B323" s="22" t="s">
        <v>30</v>
      </c>
      <c r="C323" s="22" t="s">
        <v>31</v>
      </c>
      <c r="D323" s="22" t="s">
        <v>55</v>
      </c>
      <c r="E323" s="22" t="s">
        <v>67</v>
      </c>
      <c r="F323" s="22" t="s">
        <v>68</v>
      </c>
      <c r="G323" s="22" t="s">
        <v>89</v>
      </c>
      <c r="H323" s="22" t="s">
        <v>46</v>
      </c>
      <c r="I323" s="22" t="s">
        <v>37</v>
      </c>
      <c r="J323" s="22" t="s">
        <v>59</v>
      </c>
      <c r="K323" s="22" t="s">
        <v>60</v>
      </c>
      <c r="L323" s="23">
        <v>0</v>
      </c>
      <c r="M323" s="23">
        <v>0</v>
      </c>
      <c r="N323" s="23">
        <v>103.13845171168529</v>
      </c>
      <c r="O323" s="23">
        <f t="shared" si="24"/>
        <v>-103.13845171168529</v>
      </c>
      <c r="P323" s="23">
        <f t="shared" si="25"/>
        <v>-103.13845171168529</v>
      </c>
      <c r="Q323" s="23">
        <v>0</v>
      </c>
      <c r="R323" s="23">
        <v>0</v>
      </c>
      <c r="S323" s="23">
        <f t="shared" si="26"/>
        <v>0</v>
      </c>
      <c r="T323" s="23">
        <v>0</v>
      </c>
      <c r="U323" s="23"/>
      <c r="V323" s="35" t="str" cm="1">
        <f t="array" ref="V323">_xlfn.IFS(H323="Majandamiskulud","2.1",H323="Tööjõukulud","2.2",H323="Muud kulud","2.4",H323="Muud tegevuskulud","2.4",H323="Sotsiaaltoetused","2.3",H323="Muud antud toetused ja ülekanded","2.3",H323="Materiaalsete ja immateriaalsete vara soetamine/renoveerimine","4")</f>
        <v>2.2</v>
      </c>
    </row>
    <row r="324" spans="1:22" x14ac:dyDescent="0.3">
      <c r="A324" s="22" t="s">
        <v>29</v>
      </c>
      <c r="B324" s="22" t="s">
        <v>30</v>
      </c>
      <c r="C324" s="22" t="s">
        <v>31</v>
      </c>
      <c r="D324" s="22" t="s">
        <v>55</v>
      </c>
      <c r="E324" s="22" t="s">
        <v>67</v>
      </c>
      <c r="F324" s="22" t="s">
        <v>68</v>
      </c>
      <c r="G324" s="22" t="s">
        <v>89</v>
      </c>
      <c r="H324" s="22" t="s">
        <v>46</v>
      </c>
      <c r="I324" s="22" t="s">
        <v>37</v>
      </c>
      <c r="J324" s="22" t="s">
        <v>61</v>
      </c>
      <c r="K324" s="22" t="s">
        <v>62</v>
      </c>
      <c r="L324" s="23">
        <v>0</v>
      </c>
      <c r="M324" s="23">
        <v>0</v>
      </c>
      <c r="N324" s="23">
        <v>527.33231643389979</v>
      </c>
      <c r="O324" s="23">
        <f t="shared" si="24"/>
        <v>-527.33231643389979</v>
      </c>
      <c r="P324" s="23">
        <f t="shared" si="25"/>
        <v>-527.33231643389979</v>
      </c>
      <c r="Q324" s="23">
        <v>0</v>
      </c>
      <c r="R324" s="23">
        <v>0</v>
      </c>
      <c r="S324" s="23">
        <f t="shared" si="26"/>
        <v>0</v>
      </c>
      <c r="T324" s="23">
        <v>0</v>
      </c>
      <c r="U324" s="23"/>
      <c r="V324" s="35" t="str" cm="1">
        <f t="array" ref="V324">_xlfn.IFS(H324="Majandamiskulud","2.1",H324="Tööjõukulud","2.2",H324="Muud kulud","2.4",H324="Muud tegevuskulud","2.4",H324="Sotsiaaltoetused","2.3",H324="Muud antud toetused ja ülekanded","2.3",H324="Materiaalsete ja immateriaalsete vara soetamine/renoveerimine","4")</f>
        <v>2.2</v>
      </c>
    </row>
    <row r="325" spans="1:22" x14ac:dyDescent="0.3">
      <c r="A325" s="22" t="s">
        <v>29</v>
      </c>
      <c r="B325" s="22" t="s">
        <v>30</v>
      </c>
      <c r="C325" s="22" t="s">
        <v>31</v>
      </c>
      <c r="D325" s="22" t="s">
        <v>55</v>
      </c>
      <c r="E325" s="22" t="s">
        <v>67</v>
      </c>
      <c r="F325" s="22" t="s">
        <v>68</v>
      </c>
      <c r="G325" s="22" t="s">
        <v>89</v>
      </c>
      <c r="H325" s="22" t="s">
        <v>46</v>
      </c>
      <c r="I325" s="22" t="s">
        <v>37</v>
      </c>
      <c r="J325" s="22" t="s">
        <v>41</v>
      </c>
      <c r="K325" s="22" t="s">
        <v>42</v>
      </c>
      <c r="L325" s="23">
        <v>-183.49585729544339</v>
      </c>
      <c r="M325" s="23">
        <v>-183.49585729544339</v>
      </c>
      <c r="N325" s="23">
        <v>846.99358069774905</v>
      </c>
      <c r="O325" s="23">
        <f>L325-N325</f>
        <v>-1030.4894379931925</v>
      </c>
      <c r="P325" s="23">
        <v>0</v>
      </c>
      <c r="Q325" s="23">
        <f t="shared" si="25"/>
        <v>0</v>
      </c>
      <c r="R325" s="23">
        <v>0</v>
      </c>
      <c r="S325" s="23">
        <f t="shared" si="26"/>
        <v>0</v>
      </c>
      <c r="T325" s="23">
        <f>O325</f>
        <v>-1030.4894379931925</v>
      </c>
      <c r="U325" s="23"/>
      <c r="V325" s="35" t="str" cm="1">
        <f t="array" ref="V325">_xlfn.IFS(H325="Majandamiskulud","2.1",H325="Tööjõukulud","2.2",H325="Muud kulud","2.4",H325="Muud tegevuskulud","2.4",H325="Sotsiaaltoetused","2.3",H325="Muud antud toetused ja ülekanded","2.3",H325="Materiaalsete ja immateriaalsete vara soetamine/renoveerimine","4")</f>
        <v>2.2</v>
      </c>
    </row>
    <row r="326" spans="1:22" x14ac:dyDescent="0.3">
      <c r="A326" s="22" t="s">
        <v>29</v>
      </c>
      <c r="B326" s="22" t="s">
        <v>30</v>
      </c>
      <c r="C326" s="22" t="s">
        <v>31</v>
      </c>
      <c r="D326" s="22" t="s">
        <v>55</v>
      </c>
      <c r="E326" s="22" t="s">
        <v>128</v>
      </c>
      <c r="F326" s="22" t="s">
        <v>129</v>
      </c>
      <c r="G326" s="22" t="s">
        <v>89</v>
      </c>
      <c r="H326" s="22" t="s">
        <v>36</v>
      </c>
      <c r="I326" s="22" t="s">
        <v>37</v>
      </c>
      <c r="J326" s="22" t="s">
        <v>38</v>
      </c>
      <c r="K326" s="22" t="s">
        <v>38</v>
      </c>
      <c r="L326" s="23">
        <v>1402814.3218666762</v>
      </c>
      <c r="M326" s="23">
        <v>116837.43436114234</v>
      </c>
      <c r="N326" s="23">
        <v>1434122.3518958744</v>
      </c>
      <c r="O326" s="23">
        <f t="shared" si="24"/>
        <v>-31308.030029198155</v>
      </c>
      <c r="P326" s="23">
        <f t="shared" si="25"/>
        <v>-31308.030029198155</v>
      </c>
      <c r="Q326" s="23">
        <v>0</v>
      </c>
      <c r="R326" s="23">
        <v>0</v>
      </c>
      <c r="S326" s="23">
        <f t="shared" si="26"/>
        <v>0</v>
      </c>
      <c r="T326" s="23">
        <v>0</v>
      </c>
      <c r="U326" s="23"/>
      <c r="V326" s="35" t="str" cm="1">
        <f t="array" ref="V326">_xlfn.IFS(H326="Majandamiskulud","2.1",H326="Tööjõukulud","2.2",H326="Muud kulud","2.4",H326="Muud tegevuskulud","2.4",H326="Sotsiaaltoetused","2.3",H326="Muud antud toetused ja ülekanded","2.3",H326="Materiaalsete ja immateriaalsete vara soetamine/renoveerimine","4")</f>
        <v>2.1</v>
      </c>
    </row>
    <row r="327" spans="1:22" x14ac:dyDescent="0.3">
      <c r="A327" s="22" t="s">
        <v>29</v>
      </c>
      <c r="B327" s="22" t="s">
        <v>30</v>
      </c>
      <c r="C327" s="22" t="s">
        <v>31</v>
      </c>
      <c r="D327" s="22" t="s">
        <v>55</v>
      </c>
      <c r="E327" s="22" t="s">
        <v>128</v>
      </c>
      <c r="F327" s="22" t="s">
        <v>129</v>
      </c>
      <c r="G327" s="22" t="s">
        <v>89</v>
      </c>
      <c r="H327" s="22" t="s">
        <v>36</v>
      </c>
      <c r="I327" s="22" t="s">
        <v>37</v>
      </c>
      <c r="J327" s="22" t="s">
        <v>39</v>
      </c>
      <c r="K327" s="22" t="s">
        <v>40</v>
      </c>
      <c r="L327" s="23">
        <v>17255.595325752758</v>
      </c>
      <c r="M327" s="23">
        <v>0</v>
      </c>
      <c r="N327" s="23">
        <v>17902.811975154789</v>
      </c>
      <c r="O327" s="23">
        <f t="shared" si="24"/>
        <v>-647.21664940203118</v>
      </c>
      <c r="P327" s="23">
        <v>0</v>
      </c>
      <c r="Q327" s="23">
        <f t="shared" si="25"/>
        <v>0</v>
      </c>
      <c r="R327" s="23">
        <v>0</v>
      </c>
      <c r="S327" s="23">
        <f t="shared" si="26"/>
        <v>0</v>
      </c>
      <c r="T327" s="23">
        <f>O327</f>
        <v>-647.21664940203118</v>
      </c>
      <c r="U327" s="23"/>
      <c r="V327" s="35" t="str" cm="1">
        <f t="array" ref="V327">_xlfn.IFS(H327="Majandamiskulud","2.1",H327="Tööjõukulud","2.2",H327="Muud kulud","2.4",H327="Muud tegevuskulud","2.4",H327="Sotsiaaltoetused","2.3",H327="Muud antud toetused ja ülekanded","2.3",H327="Materiaalsete ja immateriaalsete vara soetamine/renoveerimine","4")</f>
        <v>2.1</v>
      </c>
    </row>
    <row r="328" spans="1:22" x14ac:dyDescent="0.3">
      <c r="A328" s="22" t="s">
        <v>29</v>
      </c>
      <c r="B328" s="22" t="s">
        <v>30</v>
      </c>
      <c r="C328" s="22" t="s">
        <v>31</v>
      </c>
      <c r="D328" s="22" t="s">
        <v>55</v>
      </c>
      <c r="E328" s="22" t="s">
        <v>128</v>
      </c>
      <c r="F328" s="22" t="s">
        <v>129</v>
      </c>
      <c r="G328" s="22" t="s">
        <v>89</v>
      </c>
      <c r="H328" s="22" t="s">
        <v>36</v>
      </c>
      <c r="I328" s="22" t="s">
        <v>37</v>
      </c>
      <c r="J328" s="22" t="s">
        <v>53</v>
      </c>
      <c r="K328" s="22" t="s">
        <v>54</v>
      </c>
      <c r="L328" s="23">
        <v>587999.99995800829</v>
      </c>
      <c r="M328" s="23">
        <v>0</v>
      </c>
      <c r="N328" s="23">
        <v>598731.23515801679</v>
      </c>
      <c r="O328" s="23">
        <f t="shared" si="24"/>
        <v>-10731.235200008494</v>
      </c>
      <c r="P328" s="23">
        <v>0</v>
      </c>
      <c r="Q328" s="23">
        <f t="shared" si="25"/>
        <v>0</v>
      </c>
      <c r="R328" s="23">
        <v>0</v>
      </c>
      <c r="S328" s="23">
        <f t="shared" si="26"/>
        <v>0</v>
      </c>
      <c r="T328" s="23">
        <f>O328</f>
        <v>-10731.235200008494</v>
      </c>
      <c r="U328" s="23"/>
      <c r="V328" s="35" t="str" cm="1">
        <f t="array" ref="V328">_xlfn.IFS(H328="Majandamiskulud","2.1",H328="Tööjõukulud","2.2",H328="Muud kulud","2.4",H328="Muud tegevuskulud","2.4",H328="Sotsiaaltoetused","2.3",H328="Muud antud toetused ja ülekanded","2.3",H328="Materiaalsete ja immateriaalsete vara soetamine/renoveerimine","4")</f>
        <v>2.1</v>
      </c>
    </row>
    <row r="329" spans="1:22" x14ac:dyDescent="0.3">
      <c r="A329" s="22" t="s">
        <v>29</v>
      </c>
      <c r="B329" s="22" t="s">
        <v>30</v>
      </c>
      <c r="C329" s="22" t="s">
        <v>31</v>
      </c>
      <c r="D329" s="22" t="s">
        <v>55</v>
      </c>
      <c r="E329" s="22" t="s">
        <v>128</v>
      </c>
      <c r="F329" s="22" t="s">
        <v>129</v>
      </c>
      <c r="G329" s="22" t="s">
        <v>89</v>
      </c>
      <c r="H329" s="22" t="s">
        <v>36</v>
      </c>
      <c r="I329" s="22" t="s">
        <v>37</v>
      </c>
      <c r="J329" s="22" t="s">
        <v>83</v>
      </c>
      <c r="K329" s="22" t="s">
        <v>84</v>
      </c>
      <c r="L329" s="23">
        <v>3457.4400000042015</v>
      </c>
      <c r="M329" s="23">
        <v>0</v>
      </c>
      <c r="N329" s="23">
        <v>3457.4400000042015</v>
      </c>
      <c r="O329" s="23">
        <f t="shared" si="24"/>
        <v>0</v>
      </c>
      <c r="P329" s="23">
        <f t="shared" si="25"/>
        <v>0</v>
      </c>
      <c r="Q329" s="23">
        <f t="shared" si="25"/>
        <v>0</v>
      </c>
      <c r="R329" s="23">
        <v>0</v>
      </c>
      <c r="S329" s="23">
        <f t="shared" si="26"/>
        <v>0</v>
      </c>
      <c r="T329" s="23">
        <f>O329</f>
        <v>0</v>
      </c>
      <c r="U329" s="23"/>
      <c r="V329" s="35" t="str" cm="1">
        <f t="array" ref="V329">_xlfn.IFS(H329="Majandamiskulud","2.1",H329="Tööjõukulud","2.2",H329="Muud kulud","2.4",H329="Muud tegevuskulud","2.4",H329="Sotsiaaltoetused","2.3",H329="Muud antud toetused ja ülekanded","2.3",H329="Materiaalsete ja immateriaalsete vara soetamine/renoveerimine","4")</f>
        <v>2.1</v>
      </c>
    </row>
    <row r="330" spans="1:22" x14ac:dyDescent="0.3">
      <c r="A330" s="22" t="s">
        <v>29</v>
      </c>
      <c r="B330" s="22" t="s">
        <v>30</v>
      </c>
      <c r="C330" s="22" t="s">
        <v>31</v>
      </c>
      <c r="D330" s="22" t="s">
        <v>55</v>
      </c>
      <c r="E330" s="22" t="s">
        <v>128</v>
      </c>
      <c r="F330" s="22" t="s">
        <v>129</v>
      </c>
      <c r="G330" s="22" t="s">
        <v>89</v>
      </c>
      <c r="H330" s="22" t="s">
        <v>63</v>
      </c>
      <c r="I330" s="22" t="s">
        <v>37</v>
      </c>
      <c r="J330" s="22" t="s">
        <v>64</v>
      </c>
      <c r="K330" s="22" t="s">
        <v>65</v>
      </c>
      <c r="L330" s="23">
        <v>399.00000000419993</v>
      </c>
      <c r="M330" s="23">
        <v>0</v>
      </c>
      <c r="N330" s="23">
        <v>398.16000000420001</v>
      </c>
      <c r="O330" s="23">
        <f t="shared" si="24"/>
        <v>0.83999999999991815</v>
      </c>
      <c r="P330" s="23">
        <f t="shared" si="25"/>
        <v>0.83999999999991815</v>
      </c>
      <c r="Q330" s="23">
        <v>0</v>
      </c>
      <c r="R330" s="23">
        <v>0</v>
      </c>
      <c r="S330" s="23">
        <f t="shared" si="26"/>
        <v>0</v>
      </c>
      <c r="T330" s="23">
        <v>0</v>
      </c>
      <c r="U330" s="23"/>
      <c r="V330" s="35" t="str" cm="1">
        <f t="array" ref="V330">_xlfn.IFS(H330="Majandamiskulud","2.1",H330="Tööjõukulud","2.2",H330="Muud kulud","2.4",H330="Muud tegevuskulud","2.4",H330="Sotsiaaltoetused","2.3",H330="Muud antud toetused ja ülekanded","2.3",H330="Materiaalsete ja immateriaalsete vara soetamine/renoveerimine","4")</f>
        <v>2.3</v>
      </c>
    </row>
    <row r="331" spans="1:22" x14ac:dyDescent="0.3">
      <c r="A331" s="22" t="s">
        <v>29</v>
      </c>
      <c r="B331" s="22" t="s">
        <v>30</v>
      </c>
      <c r="C331" s="22" t="s">
        <v>31</v>
      </c>
      <c r="D331" s="22" t="s">
        <v>55</v>
      </c>
      <c r="E331" s="22" t="s">
        <v>128</v>
      </c>
      <c r="F331" s="22" t="s">
        <v>129</v>
      </c>
      <c r="G331" s="22" t="s">
        <v>89</v>
      </c>
      <c r="H331" s="22" t="s">
        <v>45</v>
      </c>
      <c r="I331" s="22" t="s">
        <v>37</v>
      </c>
      <c r="J331" s="22" t="s">
        <v>38</v>
      </c>
      <c r="K331" s="22" t="s">
        <v>38</v>
      </c>
      <c r="L331" s="23">
        <v>84.620423952113782</v>
      </c>
      <c r="M331" s="23">
        <v>-163.80110000000002</v>
      </c>
      <c r="N331" s="23">
        <v>248.42152395905151</v>
      </c>
      <c r="O331" s="23">
        <f t="shared" si="24"/>
        <v>-163.80110000693773</v>
      </c>
      <c r="P331" s="23">
        <f t="shared" si="25"/>
        <v>-163.80110000693773</v>
      </c>
      <c r="Q331" s="23">
        <v>8.2400000000000008E-3</v>
      </c>
      <c r="R331" s="23">
        <v>0</v>
      </c>
      <c r="S331" s="23">
        <f t="shared" si="26"/>
        <v>8.2400000000000008E-3</v>
      </c>
      <c r="T331" s="23">
        <v>0</v>
      </c>
      <c r="U331" s="23"/>
      <c r="V331" s="35" t="str" cm="1">
        <f t="array" ref="V331">_xlfn.IFS(H331="Majandamiskulud","2.1",H331="Tööjõukulud","2.2",H331="Muud kulud","2.4",H331="Muud tegevuskulud","2.4",H331="Sotsiaaltoetused","2.3",H331="Muud antud toetused ja ülekanded","2.3",H331="Materiaalsete ja immateriaalsete vara soetamine/renoveerimine","4")</f>
        <v>2.4</v>
      </c>
    </row>
    <row r="332" spans="1:22" x14ac:dyDescent="0.3">
      <c r="A332" s="22" t="s">
        <v>29</v>
      </c>
      <c r="B332" s="22" t="s">
        <v>30</v>
      </c>
      <c r="C332" s="22" t="s">
        <v>31</v>
      </c>
      <c r="D332" s="22" t="s">
        <v>55</v>
      </c>
      <c r="E332" s="22" t="s">
        <v>128</v>
      </c>
      <c r="F332" s="22" t="s">
        <v>129</v>
      </c>
      <c r="G332" s="22" t="s">
        <v>89</v>
      </c>
      <c r="H332" s="22" t="s">
        <v>46</v>
      </c>
      <c r="I332" s="22" t="s">
        <v>37</v>
      </c>
      <c r="J332" s="22" t="s">
        <v>38</v>
      </c>
      <c r="K332" s="22" t="s">
        <v>38</v>
      </c>
      <c r="L332" s="23">
        <v>362135.24564509687</v>
      </c>
      <c r="M332" s="23">
        <v>-5221.5380270431497</v>
      </c>
      <c r="N332" s="23">
        <v>378707.69573540648</v>
      </c>
      <c r="O332" s="23">
        <f t="shared" si="24"/>
        <v>-16572.450090309605</v>
      </c>
      <c r="P332" s="23">
        <f t="shared" si="25"/>
        <v>-16572.450090309605</v>
      </c>
      <c r="Q332" s="23">
        <v>-4.1984021663665771E-6</v>
      </c>
      <c r="R332" s="23">
        <v>0</v>
      </c>
      <c r="S332" s="23">
        <f t="shared" si="26"/>
        <v>-4.1984021663665771E-6</v>
      </c>
      <c r="T332" s="23">
        <v>0</v>
      </c>
      <c r="U332" s="23"/>
      <c r="V332" s="35" t="str" cm="1">
        <f t="array" ref="V332">_xlfn.IFS(H332="Majandamiskulud","2.1",H332="Tööjõukulud","2.2",H332="Muud kulud","2.4",H332="Muud tegevuskulud","2.4",H332="Sotsiaaltoetused","2.3",H332="Muud antud toetused ja ülekanded","2.3",H332="Materiaalsete ja immateriaalsete vara soetamine/renoveerimine","4")</f>
        <v>2.2</v>
      </c>
    </row>
    <row r="333" spans="1:22" x14ac:dyDescent="0.3">
      <c r="A333" s="22" t="s">
        <v>29</v>
      </c>
      <c r="B333" s="22" t="s">
        <v>30</v>
      </c>
      <c r="C333" s="22" t="s">
        <v>31</v>
      </c>
      <c r="D333" s="22" t="s">
        <v>55</v>
      </c>
      <c r="E333" s="22" t="s">
        <v>128</v>
      </c>
      <c r="F333" s="22" t="s">
        <v>129</v>
      </c>
      <c r="G333" s="22" t="s">
        <v>89</v>
      </c>
      <c r="H333" s="22" t="s">
        <v>46</v>
      </c>
      <c r="I333" s="22" t="s">
        <v>37</v>
      </c>
      <c r="J333" s="22" t="s">
        <v>59</v>
      </c>
      <c r="K333" s="22" t="s">
        <v>60</v>
      </c>
      <c r="L333" s="23">
        <v>0</v>
      </c>
      <c r="M333" s="23">
        <v>0</v>
      </c>
      <c r="N333" s="23">
        <v>242.79881035001154</v>
      </c>
      <c r="O333" s="23">
        <f t="shared" si="24"/>
        <v>-242.79881035001154</v>
      </c>
      <c r="P333" s="23">
        <f t="shared" si="25"/>
        <v>-242.79881035001154</v>
      </c>
      <c r="Q333" s="23">
        <v>-3.3334433101117611E-3</v>
      </c>
      <c r="R333" s="23">
        <v>0</v>
      </c>
      <c r="S333" s="23">
        <f t="shared" si="26"/>
        <v>-3.3334433101117611E-3</v>
      </c>
      <c r="T333" s="23">
        <v>0</v>
      </c>
      <c r="U333" s="23"/>
      <c r="V333" s="35" t="str" cm="1">
        <f t="array" ref="V333">_xlfn.IFS(H333="Majandamiskulud","2.1",H333="Tööjõukulud","2.2",H333="Muud kulud","2.4",H333="Muud tegevuskulud","2.4",H333="Sotsiaaltoetused","2.3",H333="Muud antud toetused ja ülekanded","2.3",H333="Materiaalsete ja immateriaalsete vara soetamine/renoveerimine","4")</f>
        <v>2.2</v>
      </c>
    </row>
    <row r="334" spans="1:22" x14ac:dyDescent="0.3">
      <c r="A334" s="22" t="s">
        <v>29</v>
      </c>
      <c r="B334" s="22" t="s">
        <v>30</v>
      </c>
      <c r="C334" s="22" t="s">
        <v>31</v>
      </c>
      <c r="D334" s="22" t="s">
        <v>55</v>
      </c>
      <c r="E334" s="22" t="s">
        <v>128</v>
      </c>
      <c r="F334" s="22" t="s">
        <v>129</v>
      </c>
      <c r="G334" s="22" t="s">
        <v>89</v>
      </c>
      <c r="H334" s="22" t="s">
        <v>46</v>
      </c>
      <c r="I334" s="22" t="s">
        <v>37</v>
      </c>
      <c r="J334" s="22" t="s">
        <v>61</v>
      </c>
      <c r="K334" s="22" t="s">
        <v>62</v>
      </c>
      <c r="L334" s="23">
        <v>0</v>
      </c>
      <c r="M334" s="23">
        <v>0</v>
      </c>
      <c r="N334" s="23">
        <v>1241.3959775853477</v>
      </c>
      <c r="O334" s="23">
        <f t="shared" si="24"/>
        <v>-1241.3959775853477</v>
      </c>
      <c r="P334" s="23">
        <f t="shared" si="25"/>
        <v>-1241.3959775853477</v>
      </c>
      <c r="Q334" s="23">
        <v>-7.9943674791138619E-8</v>
      </c>
      <c r="R334" s="23">
        <v>0</v>
      </c>
      <c r="S334" s="23">
        <f t="shared" si="26"/>
        <v>-7.9943674791138619E-8</v>
      </c>
      <c r="T334" s="23">
        <v>0</v>
      </c>
      <c r="U334" s="23"/>
      <c r="V334" s="35" t="str" cm="1">
        <f t="array" ref="V334">_xlfn.IFS(H334="Majandamiskulud","2.1",H334="Tööjõukulud","2.2",H334="Muud kulud","2.4",H334="Muud tegevuskulud","2.4",H334="Sotsiaaltoetused","2.3",H334="Muud antud toetused ja ülekanded","2.3",H334="Materiaalsete ja immateriaalsete vara soetamine/renoveerimine","4")</f>
        <v>2.2</v>
      </c>
    </row>
    <row r="335" spans="1:22" x14ac:dyDescent="0.3">
      <c r="A335" s="22" t="s">
        <v>29</v>
      </c>
      <c r="B335" s="22" t="s">
        <v>30</v>
      </c>
      <c r="C335" s="22" t="s">
        <v>31</v>
      </c>
      <c r="D335" s="22" t="s">
        <v>55</v>
      </c>
      <c r="E335" s="22" t="s">
        <v>128</v>
      </c>
      <c r="F335" s="22" t="s">
        <v>129</v>
      </c>
      <c r="G335" s="22" t="s">
        <v>89</v>
      </c>
      <c r="H335" s="22" t="s">
        <v>46</v>
      </c>
      <c r="I335" s="22" t="s">
        <v>37</v>
      </c>
      <c r="J335" s="22" t="s">
        <v>41</v>
      </c>
      <c r="K335" s="22" t="s">
        <v>42</v>
      </c>
      <c r="L335" s="23">
        <v>-3858.9824999999996</v>
      </c>
      <c r="M335" s="23">
        <v>-3858.9824999999996</v>
      </c>
      <c r="N335" s="23">
        <v>178.34871587263967</v>
      </c>
      <c r="O335" s="23">
        <f>L335-N335</f>
        <v>-4037.3312158726394</v>
      </c>
      <c r="P335" s="23">
        <v>0</v>
      </c>
      <c r="Q335" s="23">
        <f t="shared" si="25"/>
        <v>0</v>
      </c>
      <c r="R335" s="23">
        <v>0</v>
      </c>
      <c r="S335" s="23">
        <f t="shared" si="26"/>
        <v>0</v>
      </c>
      <c r="T335" s="23">
        <f>O335</f>
        <v>-4037.3312158726394</v>
      </c>
      <c r="U335" s="23"/>
      <c r="V335" s="35" t="str" cm="1">
        <f t="array" ref="V335">_xlfn.IFS(H335="Majandamiskulud","2.1",H335="Tööjõukulud","2.2",H335="Muud kulud","2.4",H335="Muud tegevuskulud","2.4",H335="Sotsiaaltoetused","2.3",H335="Muud antud toetused ja ülekanded","2.3",H335="Materiaalsete ja immateriaalsete vara soetamine/renoveerimine","4")</f>
        <v>2.2</v>
      </c>
    </row>
    <row r="336" spans="1:22" x14ac:dyDescent="0.3">
      <c r="A336" s="22" t="s">
        <v>29</v>
      </c>
      <c r="B336" s="22" t="s">
        <v>69</v>
      </c>
      <c r="C336" s="22"/>
      <c r="D336" s="22"/>
      <c r="E336" s="22"/>
      <c r="F336" s="22"/>
      <c r="G336" s="22" t="s">
        <v>89</v>
      </c>
      <c r="H336" s="22" t="s">
        <v>70</v>
      </c>
      <c r="I336" s="22" t="s">
        <v>37</v>
      </c>
      <c r="J336" s="22" t="s">
        <v>130</v>
      </c>
      <c r="K336" s="22" t="s">
        <v>131</v>
      </c>
      <c r="L336" s="23">
        <v>8386192.9097614782</v>
      </c>
      <c r="M336" s="23">
        <v>2488916.8699977496</v>
      </c>
      <c r="N336" s="23">
        <v>3040085.5988033097</v>
      </c>
      <c r="O336" s="23">
        <f t="shared" si="24"/>
        <v>5346107.3109581685</v>
      </c>
      <c r="P336" s="23">
        <f t="shared" si="25"/>
        <v>5346107.3109581685</v>
      </c>
      <c r="Q336" s="23">
        <f>P336</f>
        <v>5346107.3109581685</v>
      </c>
      <c r="R336" s="23">
        <v>0</v>
      </c>
      <c r="S336" s="23">
        <f t="shared" si="26"/>
        <v>5346107.3109581685</v>
      </c>
      <c r="T336" s="23">
        <v>0</v>
      </c>
      <c r="U336" s="23"/>
      <c r="V336" s="35" t="str" cm="1">
        <f t="array" ref="V336">_xlfn.IFS(H336="Majandamiskulud","2.1",H336="Tööjõukulud","2.2",H336="Muud kulud","2.4",H336="Muud tegevuskulud","2.4",H336="Sotsiaaltoetused","2.3",H336="Muud antud toetused ja ülekanded","2.3",H336="Materiaalsete ja immateriaalsete vara soetamine/renoveerimine","4")</f>
        <v>4</v>
      </c>
    </row>
    <row r="337" spans="1:22" x14ac:dyDescent="0.3">
      <c r="A337" s="22" t="s">
        <v>29</v>
      </c>
      <c r="B337" s="22" t="s">
        <v>69</v>
      </c>
      <c r="C337" s="22"/>
      <c r="D337" s="22"/>
      <c r="E337" s="22"/>
      <c r="F337" s="22"/>
      <c r="G337" s="22" t="s">
        <v>89</v>
      </c>
      <c r="H337" s="22" t="s">
        <v>70</v>
      </c>
      <c r="I337" s="22" t="s">
        <v>37</v>
      </c>
      <c r="J337" s="22" t="s">
        <v>132</v>
      </c>
      <c r="K337" s="22" t="s">
        <v>133</v>
      </c>
      <c r="L337" s="23">
        <v>668804.30919952015</v>
      </c>
      <c r="M337" s="23">
        <v>208804.30929950016</v>
      </c>
      <c r="N337" s="23">
        <v>609191.70000068005</v>
      </c>
      <c r="O337" s="23">
        <f t="shared" si="24"/>
        <v>59612.609198840102</v>
      </c>
      <c r="P337" s="23">
        <f t="shared" si="25"/>
        <v>59612.609198840102</v>
      </c>
      <c r="Q337" s="23">
        <f>P337</f>
        <v>59612.609198840102</v>
      </c>
      <c r="R337" s="23">
        <v>0</v>
      </c>
      <c r="S337" s="23">
        <f t="shared" si="26"/>
        <v>59612.609198840102</v>
      </c>
      <c r="T337" s="23">
        <v>0</v>
      </c>
      <c r="U337" s="23"/>
      <c r="V337" s="35" t="str" cm="1">
        <f t="array" ref="V337">_xlfn.IFS(H337="Majandamiskulud","2.1",H337="Tööjõukulud","2.2",H337="Muud kulud","2.4",H337="Muud tegevuskulud","2.4",H337="Sotsiaaltoetused","2.3",H337="Muud antud toetused ja ülekanded","2.3",H337="Materiaalsete ja immateriaalsete vara soetamine/renoveerimine","4")</f>
        <v>4</v>
      </c>
    </row>
    <row r="338" spans="1:22" x14ac:dyDescent="0.3">
      <c r="A338" s="22" t="s">
        <v>29</v>
      </c>
      <c r="B338" s="22" t="s">
        <v>69</v>
      </c>
      <c r="C338" s="22"/>
      <c r="D338" s="22"/>
      <c r="E338" s="22"/>
      <c r="F338" s="22"/>
      <c r="G338" s="22" t="s">
        <v>89</v>
      </c>
      <c r="H338" s="22" t="s">
        <v>70</v>
      </c>
      <c r="I338" s="22" t="s">
        <v>37</v>
      </c>
      <c r="J338" s="22" t="s">
        <v>134</v>
      </c>
      <c r="K338" s="22" t="s">
        <v>135</v>
      </c>
      <c r="L338" s="23">
        <v>299999.99071902229</v>
      </c>
      <c r="M338" s="23">
        <v>0</v>
      </c>
      <c r="N338" s="23">
        <v>299998.99980057997</v>
      </c>
      <c r="O338" s="23">
        <f t="shared" si="24"/>
        <v>0.99091844231588766</v>
      </c>
      <c r="P338" s="23">
        <v>0</v>
      </c>
      <c r="Q338" s="23">
        <f t="shared" si="25"/>
        <v>0</v>
      </c>
      <c r="R338" s="23">
        <v>0</v>
      </c>
      <c r="S338" s="23">
        <f t="shared" si="26"/>
        <v>0</v>
      </c>
      <c r="T338" s="23">
        <f>O338</f>
        <v>0.99091844231588766</v>
      </c>
      <c r="U338" s="23"/>
      <c r="V338" s="35" t="str" cm="1">
        <f t="array" ref="V338">_xlfn.IFS(H338="Majandamiskulud","2.1",H338="Tööjõukulud","2.2",H338="Muud kulud","2.4",H338="Muud tegevuskulud","2.4",H338="Sotsiaaltoetused","2.3",H338="Muud antud toetused ja ülekanded","2.3",H338="Materiaalsete ja immateriaalsete vara soetamine/renoveerimine","4")</f>
        <v>4</v>
      </c>
    </row>
    <row r="339" spans="1:22" x14ac:dyDescent="0.3">
      <c r="A339" s="22" t="s">
        <v>29</v>
      </c>
      <c r="B339" s="22" t="s">
        <v>69</v>
      </c>
      <c r="C339" s="22"/>
      <c r="D339" s="22"/>
      <c r="E339" s="22"/>
      <c r="F339" s="22"/>
      <c r="G339" s="22" t="s">
        <v>89</v>
      </c>
      <c r="H339" s="22" t="s">
        <v>70</v>
      </c>
      <c r="I339" s="22" t="s">
        <v>37</v>
      </c>
      <c r="J339" s="22" t="s">
        <v>71</v>
      </c>
      <c r="K339" s="22" t="s">
        <v>72</v>
      </c>
      <c r="L339" s="23">
        <v>50643.000000020002</v>
      </c>
      <c r="M339" s="23">
        <v>0</v>
      </c>
      <c r="N339" s="23">
        <v>50642.010000010006</v>
      </c>
      <c r="O339" s="23">
        <f t="shared" si="24"/>
        <v>0.99000000999512849</v>
      </c>
      <c r="P339" s="23">
        <f t="shared" si="25"/>
        <v>0.99000000999512849</v>
      </c>
      <c r="Q339" s="23">
        <f>P339</f>
        <v>0.99000000999512849</v>
      </c>
      <c r="R339" s="23">
        <v>0</v>
      </c>
      <c r="S339" s="23">
        <f t="shared" si="26"/>
        <v>0.99000000999512849</v>
      </c>
      <c r="T339" s="23">
        <v>0</v>
      </c>
      <c r="U339" s="23"/>
      <c r="V339" s="35" t="str" cm="1">
        <f t="array" ref="V339">_xlfn.IFS(H339="Majandamiskulud","2.1",H339="Tööjõukulud","2.2",H339="Muud kulud","2.4",H339="Muud tegevuskulud","2.4",H339="Sotsiaaltoetused","2.3",H339="Muud antud toetused ja ülekanded","2.3",H339="Materiaalsete ja immateriaalsete vara soetamine/renoveerimine","4")</f>
        <v>4</v>
      </c>
    </row>
    <row r="340" spans="1:22" x14ac:dyDescent="0.3">
      <c r="A340" s="22" t="s">
        <v>29</v>
      </c>
      <c r="B340" s="22" t="s">
        <v>69</v>
      </c>
      <c r="C340" s="22"/>
      <c r="D340" s="22"/>
      <c r="E340" s="22"/>
      <c r="F340" s="22"/>
      <c r="G340" s="22" t="s">
        <v>89</v>
      </c>
      <c r="H340" s="22" t="s">
        <v>70</v>
      </c>
      <c r="I340" s="22" t="s">
        <v>37</v>
      </c>
      <c r="J340" s="22" t="s">
        <v>73</v>
      </c>
      <c r="K340" s="22" t="s">
        <v>74</v>
      </c>
      <c r="L340" s="23">
        <v>-1.9998999738390921E-4</v>
      </c>
      <c r="M340" s="23">
        <v>0</v>
      </c>
      <c r="N340" s="23">
        <v>0</v>
      </c>
      <c r="O340" s="23">
        <f t="shared" si="24"/>
        <v>-1.9998999738390921E-4</v>
      </c>
      <c r="P340" s="23">
        <f t="shared" si="25"/>
        <v>-1.9998999738390921E-4</v>
      </c>
      <c r="Q340" s="23">
        <f>P340</f>
        <v>-1.9998999738390921E-4</v>
      </c>
      <c r="R340" s="23">
        <v>0</v>
      </c>
      <c r="S340" s="23">
        <f t="shared" si="26"/>
        <v>-1.9998999738390921E-4</v>
      </c>
      <c r="T340" s="23">
        <v>0</v>
      </c>
      <c r="U340" s="23"/>
      <c r="V340" s="35" t="str" cm="1">
        <f t="array" ref="V340">_xlfn.IFS(H340="Majandamiskulud","2.1",H340="Tööjõukulud","2.2",H340="Muud kulud","2.4",H340="Muud tegevuskulud","2.4",H340="Sotsiaaltoetused","2.3",H340="Muud antud toetused ja ülekanded","2.3",H340="Materiaalsete ja immateriaalsete vara soetamine/renoveerimine","4")</f>
        <v>4</v>
      </c>
    </row>
    <row r="341" spans="1:22" x14ac:dyDescent="0.3">
      <c r="A341" s="22" t="s">
        <v>29</v>
      </c>
      <c r="B341" s="22" t="s">
        <v>69</v>
      </c>
      <c r="C341" s="22"/>
      <c r="D341" s="22"/>
      <c r="E341" s="22"/>
      <c r="F341" s="22"/>
      <c r="G341" s="22" t="s">
        <v>89</v>
      </c>
      <c r="H341" s="22" t="s">
        <v>70</v>
      </c>
      <c r="I341" s="22" t="s">
        <v>37</v>
      </c>
      <c r="J341" s="22" t="s">
        <v>59</v>
      </c>
      <c r="K341" s="22" t="s">
        <v>60</v>
      </c>
      <c r="L341" s="23">
        <v>389999.99970003997</v>
      </c>
      <c r="M341" s="23">
        <v>0</v>
      </c>
      <c r="N341" s="23">
        <v>95746.15000003</v>
      </c>
      <c r="O341" s="23">
        <f t="shared" si="24"/>
        <v>294253.84970000997</v>
      </c>
      <c r="P341" s="23">
        <f t="shared" si="25"/>
        <v>294253.84970000997</v>
      </c>
      <c r="Q341" s="23">
        <f>P341</f>
        <v>294253.84970000997</v>
      </c>
      <c r="R341" s="23">
        <v>0</v>
      </c>
      <c r="S341" s="23">
        <f t="shared" si="26"/>
        <v>294253.84970000997</v>
      </c>
      <c r="T341" s="23">
        <v>0</v>
      </c>
      <c r="U341" s="23"/>
      <c r="V341" s="35" t="str" cm="1">
        <f t="array" ref="V341">_xlfn.IFS(H341="Majandamiskulud","2.1",H341="Tööjõukulud","2.2",H341="Muud kulud","2.4",H341="Muud tegevuskulud","2.4",H341="Sotsiaaltoetused","2.3",H341="Muud antud toetused ja ülekanded","2.3",H341="Materiaalsete ja immateriaalsete vara soetamine/renoveerimine","4")</f>
        <v>4</v>
      </c>
    </row>
    <row r="342" spans="1:22" x14ac:dyDescent="0.3">
      <c r="A342" s="22" t="s">
        <v>29</v>
      </c>
      <c r="B342" s="22" t="s">
        <v>69</v>
      </c>
      <c r="C342" s="22"/>
      <c r="D342" s="22"/>
      <c r="E342" s="22"/>
      <c r="F342" s="22"/>
      <c r="G342" s="22" t="s">
        <v>89</v>
      </c>
      <c r="H342" s="22" t="s">
        <v>70</v>
      </c>
      <c r="I342" s="22" t="s">
        <v>37</v>
      </c>
      <c r="J342" s="22" t="s">
        <v>108</v>
      </c>
      <c r="K342" s="22" t="s">
        <v>109</v>
      </c>
      <c r="L342" s="23">
        <v>381064.0000000099</v>
      </c>
      <c r="M342" s="23">
        <v>0</v>
      </c>
      <c r="N342" s="23">
        <v>116240.75000012</v>
      </c>
      <c r="O342" s="23">
        <f t="shared" si="24"/>
        <v>264823.24999988987</v>
      </c>
      <c r="P342" s="23">
        <f t="shared" si="25"/>
        <v>264823.24999988987</v>
      </c>
      <c r="Q342" s="23">
        <f>P342</f>
        <v>264823.24999988987</v>
      </c>
      <c r="R342" s="23">
        <v>0</v>
      </c>
      <c r="S342" s="23">
        <f t="shared" si="26"/>
        <v>264823.24999988987</v>
      </c>
      <c r="T342" s="23">
        <v>0</v>
      </c>
      <c r="U342" s="23"/>
      <c r="V342" s="35" t="str" cm="1">
        <f t="array" ref="V342">_xlfn.IFS(H342="Majandamiskulud","2.1",H342="Tööjõukulud","2.2",H342="Muud kulud","2.4",H342="Muud tegevuskulud","2.4",H342="Sotsiaaltoetused","2.3",H342="Muud antud toetused ja ülekanded","2.3",H342="Materiaalsete ja immateriaalsete vara soetamine/renoveerimine","4")</f>
        <v>4</v>
      </c>
    </row>
    <row r="343" spans="1:22" x14ac:dyDescent="0.3">
      <c r="A343" s="22" t="s">
        <v>29</v>
      </c>
      <c r="B343" s="22" t="s">
        <v>30</v>
      </c>
      <c r="C343" s="22" t="s">
        <v>31</v>
      </c>
      <c r="D343" s="22" t="s">
        <v>55</v>
      </c>
      <c r="E343" s="22" t="s">
        <v>128</v>
      </c>
      <c r="F343" s="22" t="s">
        <v>136</v>
      </c>
      <c r="G343" s="22" t="s">
        <v>89</v>
      </c>
      <c r="H343" s="22" t="s">
        <v>63</v>
      </c>
      <c r="I343" s="22" t="s">
        <v>37</v>
      </c>
      <c r="J343" s="22" t="s">
        <v>64</v>
      </c>
      <c r="K343" s="22" t="s">
        <v>65</v>
      </c>
      <c r="L343" s="23">
        <v>0</v>
      </c>
      <c r="M343" s="23">
        <v>0</v>
      </c>
      <c r="N343" s="23">
        <v>0</v>
      </c>
      <c r="O343" s="23">
        <v>0</v>
      </c>
      <c r="P343" s="23">
        <f t="shared" si="25"/>
        <v>0</v>
      </c>
      <c r="Q343" s="23">
        <v>1.9999999999998912</v>
      </c>
      <c r="R343" s="23">
        <v>0</v>
      </c>
      <c r="S343" s="23">
        <f t="shared" si="26"/>
        <v>1.9999999999998912</v>
      </c>
      <c r="T343" s="23">
        <v>0</v>
      </c>
      <c r="U343" s="23"/>
      <c r="V343" s="35" t="str" cm="1">
        <f t="array" ref="V343">_xlfn.IFS(H343="Majandamiskulud","2.1",H343="Tööjõukulud","2.2",H343="Muud kulud","2.4",H343="Muud tegevuskulud","2.4",H343="Sotsiaaltoetused","2.3",H343="Muud antud toetused ja ülekanded","2.3",H343="Materiaalsete ja immateriaalsete vara soetamine/renoveerimine","4")</f>
        <v>2.3</v>
      </c>
    </row>
    <row r="344" spans="1:22" x14ac:dyDescent="0.3">
      <c r="A344" s="22" t="s">
        <v>29</v>
      </c>
      <c r="B344" s="22" t="s">
        <v>30</v>
      </c>
      <c r="C344" s="22" t="s">
        <v>31</v>
      </c>
      <c r="D344" s="22" t="s">
        <v>55</v>
      </c>
      <c r="E344" s="22" t="s">
        <v>128</v>
      </c>
      <c r="F344" s="22" t="s">
        <v>136</v>
      </c>
      <c r="G344" s="22" t="s">
        <v>89</v>
      </c>
      <c r="H344" s="22" t="s">
        <v>46</v>
      </c>
      <c r="I344" s="22" t="s">
        <v>37</v>
      </c>
      <c r="J344" s="22" t="s">
        <v>108</v>
      </c>
      <c r="K344" s="22" t="s">
        <v>109</v>
      </c>
      <c r="L344" s="23">
        <v>0</v>
      </c>
      <c r="M344" s="23">
        <v>0</v>
      </c>
      <c r="N344" s="23">
        <v>0</v>
      </c>
      <c r="O344" s="23">
        <v>0</v>
      </c>
      <c r="P344" s="23">
        <v>0</v>
      </c>
      <c r="Q344" s="23">
        <v>396986.00000001001</v>
      </c>
      <c r="R344" s="23">
        <v>0</v>
      </c>
      <c r="S344" s="23">
        <f t="shared" si="26"/>
        <v>396986.00000001001</v>
      </c>
      <c r="T344" s="23">
        <v>0</v>
      </c>
      <c r="U344" s="23"/>
      <c r="V344" s="35" t="str" cm="1">
        <f t="array" ref="V344">_xlfn.IFS(H344="Majandamiskulud","2.1",H344="Tööjõukulud","2.2",H344="Muud kulud","2.4",H344="Muud tegevuskulud","2.4",H344="Sotsiaaltoetused","2.3",H344="Muud antud toetused ja ülekanded","2.3",H344="Materiaalsete ja immateriaalsete vara soetamine/renoveerimine","4")</f>
        <v>2.2</v>
      </c>
    </row>
    <row r="345" spans="1:22" x14ac:dyDescent="0.3">
      <c r="A345" s="22" t="s">
        <v>29</v>
      </c>
      <c r="B345" s="22" t="s">
        <v>30</v>
      </c>
      <c r="C345" s="22" t="s">
        <v>31</v>
      </c>
      <c r="D345" s="22" t="s">
        <v>55</v>
      </c>
      <c r="E345" s="22" t="s">
        <v>128</v>
      </c>
      <c r="F345" s="22" t="s">
        <v>136</v>
      </c>
      <c r="G345" s="22" t="s">
        <v>89</v>
      </c>
      <c r="H345" s="22" t="s">
        <v>36</v>
      </c>
      <c r="I345" s="22" t="s">
        <v>37</v>
      </c>
      <c r="J345" s="22" t="s">
        <v>108</v>
      </c>
      <c r="K345" s="22" t="s">
        <v>109</v>
      </c>
      <c r="L345" s="23">
        <v>0</v>
      </c>
      <c r="M345" s="23">
        <v>0</v>
      </c>
      <c r="N345" s="23">
        <v>0</v>
      </c>
      <c r="O345" s="23">
        <v>0</v>
      </c>
      <c r="P345" s="23">
        <v>0</v>
      </c>
      <c r="Q345" s="23">
        <v>399605.00000001001</v>
      </c>
      <c r="R345" s="23">
        <v>0</v>
      </c>
      <c r="S345" s="23">
        <f t="shared" si="26"/>
        <v>399605.00000001001</v>
      </c>
      <c r="T345" s="23">
        <v>0</v>
      </c>
      <c r="U345" s="23"/>
      <c r="V345" s="35" t="str" cm="1">
        <f t="array" ref="V345">_xlfn.IFS(H345="Majandamiskulud","2.1",H345="Tööjõukulud","2.2",H345="Muud kulud","2.4",H345="Muud tegevuskulud","2.4",H345="Sotsiaaltoetused","2.3",H345="Muud antud toetused ja ülekanded","2.3",H345="Materiaalsete ja immateriaalsete vara soetamine/renoveerimine","4")</f>
        <v>2.1</v>
      </c>
    </row>
    <row r="346" spans="1:22" x14ac:dyDescent="0.3">
      <c r="A346" s="22" t="s">
        <v>29</v>
      </c>
      <c r="B346" s="22" t="s">
        <v>30</v>
      </c>
      <c r="C346" s="22" t="s">
        <v>31</v>
      </c>
      <c r="D346" s="22" t="s">
        <v>55</v>
      </c>
      <c r="E346" s="22" t="s">
        <v>128</v>
      </c>
      <c r="F346" s="22" t="s">
        <v>136</v>
      </c>
      <c r="G346" s="22" t="s">
        <v>89</v>
      </c>
      <c r="H346" s="22" t="s">
        <v>46</v>
      </c>
      <c r="I346" s="22" t="s">
        <v>37</v>
      </c>
      <c r="J346" s="22" t="s">
        <v>38</v>
      </c>
      <c r="K346" s="22" t="s">
        <v>38</v>
      </c>
      <c r="L346" s="23">
        <v>0</v>
      </c>
      <c r="M346" s="23">
        <v>0</v>
      </c>
      <c r="N346" s="23">
        <v>0</v>
      </c>
      <c r="O346" s="23">
        <v>0</v>
      </c>
      <c r="P346" s="23">
        <v>0</v>
      </c>
      <c r="Q346" s="23">
        <v>955653.03565837163</v>
      </c>
      <c r="R346" s="23">
        <v>0</v>
      </c>
      <c r="S346" s="23">
        <f t="shared" si="26"/>
        <v>955653.03565837163</v>
      </c>
      <c r="T346" s="23">
        <v>0</v>
      </c>
      <c r="U346" s="23"/>
      <c r="V346" s="35" t="str" cm="1">
        <f t="array" ref="V346">_xlfn.IFS(H346="Majandamiskulud","2.1",H346="Tööjõukulud","2.2",H346="Muud kulud","2.4",H346="Muud tegevuskulud","2.4",H346="Sotsiaaltoetused","2.3",H346="Muud antud toetused ja ülekanded","2.3",H346="Materiaalsete ja immateriaalsete vara soetamine/renoveerimine","4")</f>
        <v>2.2</v>
      </c>
    </row>
    <row r="347" spans="1:22" x14ac:dyDescent="0.3">
      <c r="A347" s="22" t="s">
        <v>29</v>
      </c>
      <c r="B347" s="22" t="s">
        <v>30</v>
      </c>
      <c r="C347" s="22" t="s">
        <v>31</v>
      </c>
      <c r="D347" s="22" t="s">
        <v>55</v>
      </c>
      <c r="E347" s="22" t="s">
        <v>128</v>
      </c>
      <c r="F347" s="22" t="s">
        <v>136</v>
      </c>
      <c r="G347" s="22" t="s">
        <v>89</v>
      </c>
      <c r="H347" s="22" t="s">
        <v>36</v>
      </c>
      <c r="I347" s="22" t="s">
        <v>37</v>
      </c>
      <c r="J347" s="22" t="s">
        <v>38</v>
      </c>
      <c r="K347" s="22" t="s">
        <v>38</v>
      </c>
      <c r="L347" s="23">
        <v>0</v>
      </c>
      <c r="M347" s="23">
        <v>0</v>
      </c>
      <c r="N347" s="23">
        <v>0</v>
      </c>
      <c r="O347" s="23">
        <v>0</v>
      </c>
      <c r="P347" s="23">
        <v>0</v>
      </c>
      <c r="Q347" s="23">
        <f>1808256.13835986</f>
        <v>1808256.1383598601</v>
      </c>
      <c r="R347" s="23">
        <v>0</v>
      </c>
      <c r="S347" s="23">
        <f t="shared" si="26"/>
        <v>1808256.1383598601</v>
      </c>
      <c r="T347" s="23">
        <v>0</v>
      </c>
      <c r="U347" s="23"/>
      <c r="V347" s="35" t="str" cm="1">
        <f t="array" ref="V347">_xlfn.IFS(H347="Majandamiskulud","2.1",H347="Tööjõukulud","2.2",H347="Muud kulud","2.4",H347="Muud tegevuskulud","2.4",H347="Sotsiaaltoetused","2.3",H347="Muud antud toetused ja ülekanded","2.3",H347="Materiaalsete ja immateriaalsete vara soetamine/renoveerimine","4")</f>
        <v>2.1</v>
      </c>
    </row>
    <row r="348" spans="1:22" x14ac:dyDescent="0.3">
      <c r="A348" s="22" t="s">
        <v>29</v>
      </c>
      <c r="B348" s="22" t="s">
        <v>30</v>
      </c>
      <c r="C348" s="22" t="s">
        <v>31</v>
      </c>
      <c r="D348" s="22" t="s">
        <v>32</v>
      </c>
      <c r="E348" s="22" t="s">
        <v>110</v>
      </c>
      <c r="F348" s="22" t="s">
        <v>111</v>
      </c>
      <c r="G348" s="22" t="s">
        <v>137</v>
      </c>
      <c r="H348" s="22" t="s">
        <v>36</v>
      </c>
      <c r="I348" s="22" t="s">
        <v>37</v>
      </c>
      <c r="J348" s="22" t="s">
        <v>38</v>
      </c>
      <c r="K348" s="22" t="s">
        <v>38</v>
      </c>
      <c r="L348" s="23">
        <v>681389.53481346625</v>
      </c>
      <c r="M348" s="23">
        <v>241446.27221256212</v>
      </c>
      <c r="N348" s="23">
        <v>814272.07644522842</v>
      </c>
      <c r="O348" s="23">
        <f>L348-N348</f>
        <v>-132882.54163176217</v>
      </c>
      <c r="P348" s="23">
        <v>0</v>
      </c>
      <c r="Q348" s="23">
        <f>P348</f>
        <v>0</v>
      </c>
      <c r="R348" s="23">
        <v>0</v>
      </c>
      <c r="S348" s="23">
        <f>Q348+R348</f>
        <v>0</v>
      </c>
      <c r="T348" s="23">
        <v>0</v>
      </c>
      <c r="U348" s="23"/>
      <c r="V348" s="35" t="str" cm="1">
        <f t="array" ref="V348">_xlfn.IFS(H348="Majandamiskulud","2.1",H348="Tööjõukulud","2.2",H348="Muud kulud","2.4",H348="Muud tegevuskulud","2.4",H348="Sotsiaaltoetused","2.3",H348="Muud antud toetused ja ülekanded","2.3",H348="Materiaalsete ja immateriaalsete vara soetamine/renoveerimine","4")</f>
        <v>2.1</v>
      </c>
    </row>
    <row r="349" spans="1:22" x14ac:dyDescent="0.3">
      <c r="A349" s="22" t="s">
        <v>29</v>
      </c>
      <c r="B349" s="22" t="s">
        <v>30</v>
      </c>
      <c r="C349" s="22" t="s">
        <v>31</v>
      </c>
      <c r="D349" s="22" t="s">
        <v>32</v>
      </c>
      <c r="E349" s="22" t="s">
        <v>110</v>
      </c>
      <c r="F349" s="22" t="s">
        <v>111</v>
      </c>
      <c r="G349" s="22" t="s">
        <v>137</v>
      </c>
      <c r="H349" s="22" t="s">
        <v>36</v>
      </c>
      <c r="I349" s="22" t="s">
        <v>37</v>
      </c>
      <c r="J349" s="22" t="s">
        <v>39</v>
      </c>
      <c r="K349" s="22" t="s">
        <v>40</v>
      </c>
      <c r="L349" s="23">
        <v>708056.39082366857</v>
      </c>
      <c r="M349" s="23">
        <v>0</v>
      </c>
      <c r="N349" s="23">
        <v>507380.97138343193</v>
      </c>
      <c r="O349" s="23">
        <f t="shared" ref="O349:O412" si="27">L349-N349</f>
        <v>200675.41944023664</v>
      </c>
      <c r="P349" s="23">
        <v>0</v>
      </c>
      <c r="Q349" s="23">
        <v>0</v>
      </c>
      <c r="R349" s="23">
        <v>0</v>
      </c>
      <c r="S349" s="23">
        <f t="shared" ref="S349:S412" si="28">Q349+R349</f>
        <v>0</v>
      </c>
      <c r="T349" s="23">
        <f>O349</f>
        <v>200675.41944023664</v>
      </c>
      <c r="U349" s="23"/>
      <c r="V349" s="35" t="str" cm="1">
        <f t="array" ref="V349">_xlfn.IFS(H349="Majandamiskulud","2.1",H349="Tööjõukulud","2.2",H349="Muud kulud","2.4",H349="Muud tegevuskulud","2.4",H349="Sotsiaaltoetused","2.3",H349="Muud antud toetused ja ülekanded","2.3",H349="Materiaalsete ja immateriaalsete vara soetamine/renoveerimine","4")</f>
        <v>2.1</v>
      </c>
    </row>
    <row r="350" spans="1:22" x14ac:dyDescent="0.3">
      <c r="A350" s="22" t="s">
        <v>29</v>
      </c>
      <c r="B350" s="22" t="s">
        <v>30</v>
      </c>
      <c r="C350" s="22" t="s">
        <v>31</v>
      </c>
      <c r="D350" s="22" t="s">
        <v>32</v>
      </c>
      <c r="E350" s="22" t="s">
        <v>110</v>
      </c>
      <c r="F350" s="22" t="s">
        <v>111</v>
      </c>
      <c r="G350" s="22" t="s">
        <v>137</v>
      </c>
      <c r="H350" s="22" t="s">
        <v>36</v>
      </c>
      <c r="I350" s="22" t="s">
        <v>37</v>
      </c>
      <c r="J350" s="22" t="s">
        <v>59</v>
      </c>
      <c r="K350" s="22" t="s">
        <v>60</v>
      </c>
      <c r="L350" s="23">
        <v>-10226.300066300002</v>
      </c>
      <c r="M350" s="23">
        <v>0</v>
      </c>
      <c r="N350" s="23">
        <v>11909.04392743931</v>
      </c>
      <c r="O350" s="23">
        <f t="shared" si="27"/>
        <v>-22135.343993739312</v>
      </c>
      <c r="P350" s="23">
        <v>0</v>
      </c>
      <c r="Q350" s="23">
        <v>0</v>
      </c>
      <c r="R350" s="23">
        <v>0</v>
      </c>
      <c r="S350" s="23">
        <f t="shared" si="28"/>
        <v>0</v>
      </c>
      <c r="T350" s="23">
        <v>0</v>
      </c>
      <c r="U350" s="23"/>
      <c r="V350" s="35" t="str" cm="1">
        <f t="array" ref="V350">_xlfn.IFS(H350="Majandamiskulud","2.1",H350="Tööjõukulud","2.2",H350="Muud kulud","2.4",H350="Muud tegevuskulud","2.4",H350="Sotsiaaltoetused","2.3",H350="Muud antud toetused ja ülekanded","2.3",H350="Materiaalsete ja immateriaalsete vara soetamine/renoveerimine","4")</f>
        <v>2.1</v>
      </c>
    </row>
    <row r="351" spans="1:22" x14ac:dyDescent="0.3">
      <c r="A351" s="22" t="s">
        <v>29</v>
      </c>
      <c r="B351" s="22" t="s">
        <v>30</v>
      </c>
      <c r="C351" s="22" t="s">
        <v>31</v>
      </c>
      <c r="D351" s="22" t="s">
        <v>32</v>
      </c>
      <c r="E351" s="22" t="s">
        <v>110</v>
      </c>
      <c r="F351" s="22" t="s">
        <v>111</v>
      </c>
      <c r="G351" s="22" t="s">
        <v>137</v>
      </c>
      <c r="H351" s="22" t="s">
        <v>36</v>
      </c>
      <c r="I351" s="22" t="s">
        <v>37</v>
      </c>
      <c r="J351" s="22" t="s">
        <v>41</v>
      </c>
      <c r="K351" s="22" t="s">
        <v>42</v>
      </c>
      <c r="L351" s="23">
        <v>-1023.0000600000003</v>
      </c>
      <c r="M351" s="23">
        <v>0</v>
      </c>
      <c r="N351" s="23">
        <v>0</v>
      </c>
      <c r="O351" s="23">
        <f t="shared" si="27"/>
        <v>-1023.0000600000003</v>
      </c>
      <c r="P351" s="23">
        <v>0</v>
      </c>
      <c r="Q351" s="23">
        <v>0</v>
      </c>
      <c r="R351" s="23">
        <v>0</v>
      </c>
      <c r="S351" s="23">
        <f t="shared" si="28"/>
        <v>0</v>
      </c>
      <c r="T351" s="23">
        <f>O351</f>
        <v>-1023.0000600000003</v>
      </c>
      <c r="U351" s="23"/>
      <c r="V351" s="35" t="str" cm="1">
        <f t="array" ref="V351">_xlfn.IFS(H351="Majandamiskulud","2.1",H351="Tööjõukulud","2.2",H351="Muud kulud","2.4",H351="Muud tegevuskulud","2.4",H351="Sotsiaaltoetused","2.3",H351="Muud antud toetused ja ülekanded","2.3",H351="Materiaalsete ja immateriaalsete vara soetamine/renoveerimine","4")</f>
        <v>2.1</v>
      </c>
    </row>
    <row r="352" spans="1:22" x14ac:dyDescent="0.3">
      <c r="A352" s="22" t="s">
        <v>29</v>
      </c>
      <c r="B352" s="22" t="s">
        <v>30</v>
      </c>
      <c r="C352" s="22" t="s">
        <v>31</v>
      </c>
      <c r="D352" s="22" t="s">
        <v>32</v>
      </c>
      <c r="E352" s="22" t="s">
        <v>110</v>
      </c>
      <c r="F352" s="22" t="s">
        <v>111</v>
      </c>
      <c r="G352" s="22" t="s">
        <v>137</v>
      </c>
      <c r="H352" s="22" t="s">
        <v>63</v>
      </c>
      <c r="I352" s="22" t="s">
        <v>37</v>
      </c>
      <c r="J352" s="22" t="s">
        <v>38</v>
      </c>
      <c r="K352" s="22" t="s">
        <v>38</v>
      </c>
      <c r="L352" s="23">
        <v>690756.15419177175</v>
      </c>
      <c r="M352" s="23">
        <v>8318.5483230721238</v>
      </c>
      <c r="N352" s="23">
        <v>1038911.8657061383</v>
      </c>
      <c r="O352" s="23">
        <v>-348155.71151436656</v>
      </c>
      <c r="P352" s="23">
        <v>0</v>
      </c>
      <c r="Q352" s="23">
        <f>P352</f>
        <v>0</v>
      </c>
      <c r="R352" s="23">
        <v>0</v>
      </c>
      <c r="S352" s="23">
        <f t="shared" si="28"/>
        <v>0</v>
      </c>
      <c r="T352" s="23">
        <v>0</v>
      </c>
      <c r="U352" s="23"/>
      <c r="V352" s="35" t="str" cm="1">
        <f t="array" ref="V352">_xlfn.IFS(H352="Majandamiskulud","2.1",H352="Tööjõukulud","2.2",H352="Muud kulud","2.4",H352="Muud tegevuskulud","2.4",H352="Sotsiaaltoetused","2.3",H352="Muud antud toetused ja ülekanded","2.3",H352="Materiaalsete ja immateriaalsete vara soetamine/renoveerimine","4")</f>
        <v>2.3</v>
      </c>
    </row>
    <row r="353" spans="1:22" x14ac:dyDescent="0.3">
      <c r="A353" s="22" t="s">
        <v>29</v>
      </c>
      <c r="B353" s="22" t="s">
        <v>30</v>
      </c>
      <c r="C353" s="22" t="s">
        <v>31</v>
      </c>
      <c r="D353" s="22" t="s">
        <v>32</v>
      </c>
      <c r="E353" s="22" t="s">
        <v>110</v>
      </c>
      <c r="F353" s="22" t="s">
        <v>111</v>
      </c>
      <c r="G353" s="22" t="s">
        <v>137</v>
      </c>
      <c r="H353" s="22" t="s">
        <v>63</v>
      </c>
      <c r="I353" s="22" t="s">
        <v>37</v>
      </c>
      <c r="J353" s="22" t="s">
        <v>64</v>
      </c>
      <c r="K353" s="22" t="s">
        <v>65</v>
      </c>
      <c r="L353" s="23">
        <v>393.18348393055504</v>
      </c>
      <c r="M353" s="23">
        <v>55.555185179713284</v>
      </c>
      <c r="N353" s="23">
        <v>370.96774193548401</v>
      </c>
      <c r="O353" s="23">
        <f t="shared" si="27"/>
        <v>22.215741995071028</v>
      </c>
      <c r="P353" s="23">
        <v>0</v>
      </c>
      <c r="Q353" s="23">
        <v>0</v>
      </c>
      <c r="R353" s="23">
        <v>0</v>
      </c>
      <c r="S353" s="23">
        <f t="shared" si="28"/>
        <v>0</v>
      </c>
      <c r="T353" s="23">
        <v>0</v>
      </c>
      <c r="U353" s="23"/>
      <c r="V353" s="35" t="str" cm="1">
        <f t="array" ref="V353">_xlfn.IFS(H353="Majandamiskulud","2.1",H353="Tööjõukulud","2.2",H353="Muud kulud","2.4",H353="Muud tegevuskulud","2.4",H353="Sotsiaaltoetused","2.3",H353="Muud antud toetused ja ülekanded","2.3",H353="Materiaalsete ja immateriaalsete vara soetamine/renoveerimine","4")</f>
        <v>2.3</v>
      </c>
    </row>
    <row r="354" spans="1:22" x14ac:dyDescent="0.3">
      <c r="A354" s="22" t="s">
        <v>29</v>
      </c>
      <c r="B354" s="22" t="s">
        <v>30</v>
      </c>
      <c r="C354" s="22" t="s">
        <v>31</v>
      </c>
      <c r="D354" s="22" t="s">
        <v>32</v>
      </c>
      <c r="E354" s="22" t="s">
        <v>110</v>
      </c>
      <c r="F354" s="22" t="s">
        <v>111</v>
      </c>
      <c r="G354" s="22" t="s">
        <v>137</v>
      </c>
      <c r="H354" s="22" t="s">
        <v>45</v>
      </c>
      <c r="I354" s="22" t="s">
        <v>37</v>
      </c>
      <c r="J354" s="22" t="s">
        <v>38</v>
      </c>
      <c r="K354" s="22" t="s">
        <v>38</v>
      </c>
      <c r="L354" s="23">
        <v>833.3145486172283</v>
      </c>
      <c r="M354" s="23">
        <v>112.13881836407063</v>
      </c>
      <c r="N354" s="23">
        <v>629.50532955657843</v>
      </c>
      <c r="O354" s="23">
        <f t="shared" si="27"/>
        <v>203.80921906064987</v>
      </c>
      <c r="P354" s="23">
        <v>0</v>
      </c>
      <c r="Q354" s="23">
        <f>P354</f>
        <v>0</v>
      </c>
      <c r="R354" s="23">
        <v>0</v>
      </c>
      <c r="S354" s="23">
        <f t="shared" si="28"/>
        <v>0</v>
      </c>
      <c r="T354" s="23">
        <v>0</v>
      </c>
      <c r="U354" s="23"/>
      <c r="V354" s="35" t="str" cm="1">
        <f t="array" ref="V354">_xlfn.IFS(H354="Majandamiskulud","2.1",H354="Tööjõukulud","2.2",H354="Muud kulud","2.4",H354="Muud tegevuskulud","2.4",H354="Sotsiaaltoetused","2.3",H354="Muud antud toetused ja ülekanded","2.3",H354="Materiaalsete ja immateriaalsete vara soetamine/renoveerimine","4")</f>
        <v>2.4</v>
      </c>
    </row>
    <row r="355" spans="1:22" x14ac:dyDescent="0.3">
      <c r="A355" s="22" t="s">
        <v>29</v>
      </c>
      <c r="B355" s="22" t="s">
        <v>30</v>
      </c>
      <c r="C355" s="22" t="s">
        <v>31</v>
      </c>
      <c r="D355" s="22" t="s">
        <v>32</v>
      </c>
      <c r="E355" s="22" t="s">
        <v>110</v>
      </c>
      <c r="F355" s="22" t="s">
        <v>111</v>
      </c>
      <c r="G355" s="22" t="s">
        <v>137</v>
      </c>
      <c r="H355" s="22" t="s">
        <v>46</v>
      </c>
      <c r="I355" s="22" t="s">
        <v>37</v>
      </c>
      <c r="J355" s="22" t="s">
        <v>38</v>
      </c>
      <c r="K355" s="22" t="s">
        <v>38</v>
      </c>
      <c r="L355" s="23">
        <v>3268477.738774904</v>
      </c>
      <c r="M355" s="23">
        <v>29200.215233977578</v>
      </c>
      <c r="N355" s="23">
        <v>3172337.7202088349</v>
      </c>
      <c r="O355" s="23">
        <f t="shared" si="27"/>
        <v>96140.018566069193</v>
      </c>
      <c r="P355" s="23">
        <f>O355</f>
        <v>96140.018566069193</v>
      </c>
      <c r="Q355" s="23">
        <f>P355</f>
        <v>96140.018566069193</v>
      </c>
      <c r="R355" s="23">
        <v>0</v>
      </c>
      <c r="S355" s="23">
        <f t="shared" si="28"/>
        <v>96140.018566069193</v>
      </c>
      <c r="T355" s="23">
        <v>0</v>
      </c>
      <c r="U355" s="23"/>
      <c r="V355" s="35" t="str" cm="1">
        <f t="array" ref="V355">_xlfn.IFS(H355="Majandamiskulud","2.1",H355="Tööjõukulud","2.2",H355="Muud kulud","2.4",H355="Muud tegevuskulud","2.4",H355="Sotsiaaltoetused","2.3",H355="Muud antud toetused ja ülekanded","2.3",H355="Materiaalsete ja immateriaalsete vara soetamine/renoveerimine","4")</f>
        <v>2.2</v>
      </c>
    </row>
    <row r="356" spans="1:22" x14ac:dyDescent="0.3">
      <c r="A356" s="22" t="s">
        <v>29</v>
      </c>
      <c r="B356" s="22" t="s">
        <v>30</v>
      </c>
      <c r="C356" s="22" t="s">
        <v>31</v>
      </c>
      <c r="D356" s="22" t="s">
        <v>32</v>
      </c>
      <c r="E356" s="22" t="s">
        <v>110</v>
      </c>
      <c r="F356" s="22" t="s">
        <v>111</v>
      </c>
      <c r="G356" s="22" t="s">
        <v>137</v>
      </c>
      <c r="H356" s="22" t="s">
        <v>46</v>
      </c>
      <c r="I356" s="22" t="s">
        <v>37</v>
      </c>
      <c r="J356" s="22" t="s">
        <v>59</v>
      </c>
      <c r="K356" s="22" t="s">
        <v>60</v>
      </c>
      <c r="L356" s="23">
        <v>110000</v>
      </c>
      <c r="M356" s="23">
        <v>0</v>
      </c>
      <c r="N356" s="23">
        <v>104869.76987999999</v>
      </c>
      <c r="O356" s="23">
        <f t="shared" si="27"/>
        <v>5130.2301200000074</v>
      </c>
      <c r="P356" s="23">
        <f>O356-4927.66</f>
        <v>202.57012000000759</v>
      </c>
      <c r="Q356" s="23">
        <v>0</v>
      </c>
      <c r="R356" s="23">
        <v>202.57485641067251</v>
      </c>
      <c r="S356" s="23">
        <f t="shared" si="28"/>
        <v>202.57485641067251</v>
      </c>
      <c r="T356" s="23">
        <v>0</v>
      </c>
      <c r="U356" s="23"/>
      <c r="V356" s="35" t="str" cm="1">
        <f t="array" ref="V356">_xlfn.IFS(H356="Majandamiskulud","2.1",H356="Tööjõukulud","2.2",H356="Muud kulud","2.4",H356="Muud tegevuskulud","2.4",H356="Sotsiaaltoetused","2.3",H356="Muud antud toetused ja ülekanded","2.3",H356="Materiaalsete ja immateriaalsete vara soetamine/renoveerimine","4")</f>
        <v>2.2</v>
      </c>
    </row>
    <row r="357" spans="1:22" x14ac:dyDescent="0.3">
      <c r="A357" s="22" t="s">
        <v>29</v>
      </c>
      <c r="B357" s="22" t="s">
        <v>30</v>
      </c>
      <c r="C357" s="22" t="s">
        <v>31</v>
      </c>
      <c r="D357" s="22" t="s">
        <v>32</v>
      </c>
      <c r="E357" s="22" t="s">
        <v>110</v>
      </c>
      <c r="F357" s="22" t="s">
        <v>111</v>
      </c>
      <c r="G357" s="22" t="s">
        <v>137</v>
      </c>
      <c r="H357" s="22" t="s">
        <v>46</v>
      </c>
      <c r="I357" s="22" t="s">
        <v>37</v>
      </c>
      <c r="J357" s="22" t="s">
        <v>138</v>
      </c>
      <c r="K357" s="22" t="s">
        <v>139</v>
      </c>
      <c r="L357" s="23">
        <v>1135.5090964437136</v>
      </c>
      <c r="M357" s="23">
        <v>1135.5090964437136</v>
      </c>
      <c r="N357" s="23">
        <v>0</v>
      </c>
      <c r="O357" s="23">
        <f t="shared" si="27"/>
        <v>1135.5090964437136</v>
      </c>
      <c r="P357" s="23">
        <v>0</v>
      </c>
      <c r="Q357" s="23">
        <v>0</v>
      </c>
      <c r="R357" s="23">
        <v>0</v>
      </c>
      <c r="S357" s="23">
        <f t="shared" si="28"/>
        <v>0</v>
      </c>
      <c r="T357" s="23">
        <f>O357</f>
        <v>1135.5090964437136</v>
      </c>
      <c r="U357" s="23"/>
      <c r="V357" s="35" t="str" cm="1">
        <f t="array" ref="V357">_xlfn.IFS(H357="Majandamiskulud","2.1",H357="Tööjõukulud","2.2",H357="Muud kulud","2.4",H357="Muud tegevuskulud","2.4",H357="Sotsiaaltoetused","2.3",H357="Muud antud toetused ja ülekanded","2.3",H357="Materiaalsete ja immateriaalsete vara soetamine/renoveerimine","4")</f>
        <v>2.2</v>
      </c>
    </row>
    <row r="358" spans="1:22" x14ac:dyDescent="0.3">
      <c r="A358" s="22" t="s">
        <v>29</v>
      </c>
      <c r="B358" s="22" t="s">
        <v>30</v>
      </c>
      <c r="C358" s="22" t="s">
        <v>31</v>
      </c>
      <c r="D358" s="22" t="s">
        <v>32</v>
      </c>
      <c r="E358" s="22" t="s">
        <v>110</v>
      </c>
      <c r="F358" s="22" t="s">
        <v>111</v>
      </c>
      <c r="G358" s="22" t="s">
        <v>137</v>
      </c>
      <c r="H358" s="22" t="s">
        <v>46</v>
      </c>
      <c r="I358" s="22" t="s">
        <v>37</v>
      </c>
      <c r="J358" s="22" t="s">
        <v>41</v>
      </c>
      <c r="K358" s="22" t="s">
        <v>42</v>
      </c>
      <c r="L358" s="23">
        <v>1023</v>
      </c>
      <c r="M358" s="23">
        <v>0</v>
      </c>
      <c r="N358" s="23">
        <v>0</v>
      </c>
      <c r="O358" s="23">
        <f t="shared" si="27"/>
        <v>1023</v>
      </c>
      <c r="P358" s="23">
        <v>0</v>
      </c>
      <c r="Q358" s="23">
        <v>0</v>
      </c>
      <c r="R358" s="23">
        <v>0</v>
      </c>
      <c r="S358" s="23">
        <f t="shared" si="28"/>
        <v>0</v>
      </c>
      <c r="T358" s="23">
        <f>O358</f>
        <v>1023</v>
      </c>
      <c r="U358" s="23"/>
      <c r="V358" s="35" t="str" cm="1">
        <f t="array" ref="V358">_xlfn.IFS(H358="Majandamiskulud","2.1",H358="Tööjõukulud","2.2",H358="Muud kulud","2.4",H358="Muud tegevuskulud","2.4",H358="Sotsiaaltoetused","2.3",H358="Muud antud toetused ja ülekanded","2.3",H358="Materiaalsete ja immateriaalsete vara soetamine/renoveerimine","4")</f>
        <v>2.2</v>
      </c>
    </row>
    <row r="359" spans="1:22" x14ac:dyDescent="0.3">
      <c r="A359" s="22" t="s">
        <v>29</v>
      </c>
      <c r="B359" s="22" t="s">
        <v>30</v>
      </c>
      <c r="C359" s="22" t="s">
        <v>31</v>
      </c>
      <c r="D359" s="22" t="s">
        <v>32</v>
      </c>
      <c r="E359" s="22" t="s">
        <v>112</v>
      </c>
      <c r="F359" s="22" t="s">
        <v>113</v>
      </c>
      <c r="G359" s="22" t="s">
        <v>137</v>
      </c>
      <c r="H359" s="22" t="s">
        <v>36</v>
      </c>
      <c r="I359" s="22" t="s">
        <v>37</v>
      </c>
      <c r="J359" s="22" t="s">
        <v>38</v>
      </c>
      <c r="K359" s="22" t="s">
        <v>38</v>
      </c>
      <c r="L359" s="23">
        <v>2443173.1059085838</v>
      </c>
      <c r="M359" s="23">
        <v>535230.3260943169</v>
      </c>
      <c r="N359" s="23">
        <v>2280653.4740299941</v>
      </c>
      <c r="O359" s="23">
        <f t="shared" si="27"/>
        <v>162519.63187858975</v>
      </c>
      <c r="P359" s="23">
        <f>162519.63187859-68457.4198618422</f>
        <v>94062.212016747813</v>
      </c>
      <c r="Q359" s="23">
        <f>P359</f>
        <v>94062.212016747813</v>
      </c>
      <c r="R359" s="23">
        <v>0</v>
      </c>
      <c r="S359" s="23">
        <f t="shared" si="28"/>
        <v>94062.212016747813</v>
      </c>
      <c r="T359" s="23">
        <v>0</v>
      </c>
      <c r="U359" s="23"/>
      <c r="V359" s="35" t="str" cm="1">
        <f t="array" ref="V359">_xlfn.IFS(H359="Majandamiskulud","2.1",H359="Tööjõukulud","2.2",H359="Muud kulud","2.4",H359="Muud tegevuskulud","2.4",H359="Sotsiaaltoetused","2.3",H359="Muud antud toetused ja ülekanded","2.3",H359="Materiaalsete ja immateriaalsete vara soetamine/renoveerimine","4")</f>
        <v>2.1</v>
      </c>
    </row>
    <row r="360" spans="1:22" x14ac:dyDescent="0.3">
      <c r="A360" s="22" t="s">
        <v>29</v>
      </c>
      <c r="B360" s="22" t="s">
        <v>30</v>
      </c>
      <c r="C360" s="22" t="s">
        <v>31</v>
      </c>
      <c r="D360" s="22" t="s">
        <v>32</v>
      </c>
      <c r="E360" s="22" t="s">
        <v>112</v>
      </c>
      <c r="F360" s="22" t="s">
        <v>113</v>
      </c>
      <c r="G360" s="22" t="s">
        <v>137</v>
      </c>
      <c r="H360" s="22" t="s">
        <v>36</v>
      </c>
      <c r="I360" s="22" t="s">
        <v>37</v>
      </c>
      <c r="J360" s="22" t="s">
        <v>39</v>
      </c>
      <c r="K360" s="22" t="s">
        <v>40</v>
      </c>
      <c r="L360" s="23">
        <v>487556.51157273585</v>
      </c>
      <c r="M360" s="23">
        <v>0</v>
      </c>
      <c r="N360" s="23">
        <v>86065.636212451689</v>
      </c>
      <c r="O360" s="23">
        <f t="shared" si="27"/>
        <v>401490.87536028418</v>
      </c>
      <c r="P360" s="23">
        <v>0</v>
      </c>
      <c r="Q360" s="23">
        <v>0</v>
      </c>
      <c r="R360" s="23">
        <v>0</v>
      </c>
      <c r="S360" s="23">
        <f t="shared" si="28"/>
        <v>0</v>
      </c>
      <c r="T360" s="23">
        <f>O360</f>
        <v>401490.87536028418</v>
      </c>
      <c r="U360" s="23"/>
      <c r="V360" s="35" t="str" cm="1">
        <f t="array" ref="V360">_xlfn.IFS(H360="Majandamiskulud","2.1",H360="Tööjõukulud","2.2",H360="Muud kulud","2.4",H360="Muud tegevuskulud","2.4",H360="Sotsiaaltoetused","2.3",H360="Muud antud toetused ja ülekanded","2.3",H360="Materiaalsete ja immateriaalsete vara soetamine/renoveerimine","4")</f>
        <v>2.1</v>
      </c>
    </row>
    <row r="361" spans="1:22" x14ac:dyDescent="0.3">
      <c r="A361" s="22" t="s">
        <v>29</v>
      </c>
      <c r="B361" s="22" t="s">
        <v>30</v>
      </c>
      <c r="C361" s="22" t="s">
        <v>31</v>
      </c>
      <c r="D361" s="22" t="s">
        <v>32</v>
      </c>
      <c r="E361" s="22" t="s">
        <v>112</v>
      </c>
      <c r="F361" s="22" t="s">
        <v>113</v>
      </c>
      <c r="G361" s="22" t="s">
        <v>137</v>
      </c>
      <c r="H361" s="22" t="s">
        <v>36</v>
      </c>
      <c r="I361" s="22" t="s">
        <v>37</v>
      </c>
      <c r="J361" s="22" t="s">
        <v>59</v>
      </c>
      <c r="K361" s="22" t="s">
        <v>60</v>
      </c>
      <c r="L361" s="23">
        <v>24126.1999966</v>
      </c>
      <c r="M361" s="23">
        <v>0</v>
      </c>
      <c r="N361" s="23">
        <v>30218.600759139383</v>
      </c>
      <c r="O361" s="23">
        <f t="shared" si="27"/>
        <v>-6092.4007625393824</v>
      </c>
      <c r="P361" s="23">
        <v>0</v>
      </c>
      <c r="Q361" s="23">
        <v>0</v>
      </c>
      <c r="R361" s="23">
        <v>0</v>
      </c>
      <c r="S361" s="23">
        <f t="shared" si="28"/>
        <v>0</v>
      </c>
      <c r="T361" s="23">
        <v>0</v>
      </c>
      <c r="U361" s="23"/>
      <c r="V361" s="35" t="str" cm="1">
        <f t="array" ref="V361">_xlfn.IFS(H361="Majandamiskulud","2.1",H361="Tööjõukulud","2.2",H361="Muud kulud","2.4",H361="Muud tegevuskulud","2.4",H361="Sotsiaaltoetused","2.3",H361="Muud antud toetused ja ülekanded","2.3",H361="Materiaalsete ja immateriaalsete vara soetamine/renoveerimine","4")</f>
        <v>2.1</v>
      </c>
    </row>
    <row r="362" spans="1:22" x14ac:dyDescent="0.3">
      <c r="A362" s="22" t="s">
        <v>29</v>
      </c>
      <c r="B362" s="22" t="s">
        <v>30</v>
      </c>
      <c r="C362" s="22" t="s">
        <v>31</v>
      </c>
      <c r="D362" s="22" t="s">
        <v>32</v>
      </c>
      <c r="E362" s="22" t="s">
        <v>112</v>
      </c>
      <c r="F362" s="22" t="s">
        <v>113</v>
      </c>
      <c r="G362" s="22" t="s">
        <v>137</v>
      </c>
      <c r="H362" s="22" t="s">
        <v>63</v>
      </c>
      <c r="I362" s="22" t="s">
        <v>37</v>
      </c>
      <c r="J362" s="22" t="s">
        <v>38</v>
      </c>
      <c r="K362" s="22" t="s">
        <v>38</v>
      </c>
      <c r="L362" s="23">
        <v>331304.36065166577</v>
      </c>
      <c r="M362" s="23">
        <v>1213.790411289337</v>
      </c>
      <c r="N362" s="23">
        <v>279151.96294000006</v>
      </c>
      <c r="O362" s="23">
        <f t="shared" si="27"/>
        <v>52152.397711665719</v>
      </c>
      <c r="P362" s="23">
        <f>O362</f>
        <v>52152.397711665719</v>
      </c>
      <c r="Q362" s="23">
        <f>P362</f>
        <v>52152.397711665719</v>
      </c>
      <c r="R362" s="23">
        <v>0</v>
      </c>
      <c r="S362" s="23">
        <f t="shared" si="28"/>
        <v>52152.397711665719</v>
      </c>
      <c r="T362" s="23">
        <v>0</v>
      </c>
      <c r="U362" s="23"/>
      <c r="V362" s="35" t="str" cm="1">
        <f t="array" ref="V362">_xlfn.IFS(H362="Majandamiskulud","2.1",H362="Tööjõukulud","2.2",H362="Muud kulud","2.4",H362="Muud tegevuskulud","2.4",H362="Sotsiaaltoetused","2.3",H362="Muud antud toetused ja ülekanded","2.3",H362="Materiaalsete ja immateriaalsete vara soetamine/renoveerimine","4")</f>
        <v>2.3</v>
      </c>
    </row>
    <row r="363" spans="1:22" x14ac:dyDescent="0.3">
      <c r="A363" s="22" t="s">
        <v>29</v>
      </c>
      <c r="B363" s="22" t="s">
        <v>30</v>
      </c>
      <c r="C363" s="22" t="s">
        <v>31</v>
      </c>
      <c r="D363" s="22" t="s">
        <v>32</v>
      </c>
      <c r="E363" s="22" t="s">
        <v>112</v>
      </c>
      <c r="F363" s="22" t="s">
        <v>113</v>
      </c>
      <c r="G363" s="22" t="s">
        <v>137</v>
      </c>
      <c r="H363" s="22" t="s">
        <v>63</v>
      </c>
      <c r="I363" s="22" t="s">
        <v>37</v>
      </c>
      <c r="J363" s="22" t="s">
        <v>64</v>
      </c>
      <c r="K363" s="22" t="s">
        <v>65</v>
      </c>
      <c r="L363" s="23">
        <v>61.162110411816535</v>
      </c>
      <c r="M363" s="23">
        <v>8.1062642722782208</v>
      </c>
      <c r="N363" s="23">
        <v>74.193548387096811</v>
      </c>
      <c r="O363" s="23">
        <f t="shared" si="27"/>
        <v>-13.031437975280276</v>
      </c>
      <c r="P363" s="23">
        <v>0</v>
      </c>
      <c r="Q363" s="23">
        <v>0</v>
      </c>
      <c r="R363" s="23">
        <v>0</v>
      </c>
      <c r="S363" s="23">
        <f t="shared" si="28"/>
        <v>0</v>
      </c>
      <c r="T363" s="23">
        <v>0</v>
      </c>
      <c r="U363" s="23"/>
      <c r="V363" s="35" t="str" cm="1">
        <f t="array" ref="V363">_xlfn.IFS(H363="Majandamiskulud","2.1",H363="Tööjõukulud","2.2",H363="Muud kulud","2.4",H363="Muud tegevuskulud","2.4",H363="Sotsiaaltoetused","2.3",H363="Muud antud toetused ja ülekanded","2.3",H363="Materiaalsete ja immateriaalsete vara soetamine/renoveerimine","4")</f>
        <v>2.3</v>
      </c>
    </row>
    <row r="364" spans="1:22" x14ac:dyDescent="0.3">
      <c r="A364" s="22" t="s">
        <v>29</v>
      </c>
      <c r="B364" s="22" t="s">
        <v>30</v>
      </c>
      <c r="C364" s="22" t="s">
        <v>31</v>
      </c>
      <c r="D364" s="22" t="s">
        <v>32</v>
      </c>
      <c r="E364" s="22" t="s">
        <v>112</v>
      </c>
      <c r="F364" s="22" t="s">
        <v>113</v>
      </c>
      <c r="G364" s="22" t="s">
        <v>137</v>
      </c>
      <c r="H364" s="22" t="s">
        <v>45</v>
      </c>
      <c r="I364" s="22" t="s">
        <v>37</v>
      </c>
      <c r="J364" s="22" t="s">
        <v>38</v>
      </c>
      <c r="K364" s="22" t="s">
        <v>38</v>
      </c>
      <c r="L364" s="23">
        <v>121.59203377999346</v>
      </c>
      <c r="M364" s="23">
        <v>16.362593228689406</v>
      </c>
      <c r="N364" s="23">
        <v>87.918138136503998</v>
      </c>
      <c r="O364" s="23">
        <f t="shared" si="27"/>
        <v>33.673895643489459</v>
      </c>
      <c r="P364" s="23">
        <v>0</v>
      </c>
      <c r="Q364" s="23">
        <f>P364</f>
        <v>0</v>
      </c>
      <c r="R364" s="23">
        <v>0</v>
      </c>
      <c r="S364" s="23">
        <f t="shared" si="28"/>
        <v>0</v>
      </c>
      <c r="T364" s="23">
        <v>0</v>
      </c>
      <c r="U364" s="23"/>
      <c r="V364" s="35" t="str" cm="1">
        <f t="array" ref="V364">_xlfn.IFS(H364="Majandamiskulud","2.1",H364="Tööjõukulud","2.2",H364="Muud kulud","2.4",H364="Muud tegevuskulud","2.4",H364="Sotsiaaltoetused","2.3",H364="Muud antud toetused ja ülekanded","2.3",H364="Materiaalsete ja immateriaalsete vara soetamine/renoveerimine","4")</f>
        <v>2.4</v>
      </c>
    </row>
    <row r="365" spans="1:22" x14ac:dyDescent="0.3">
      <c r="A365" s="22" t="s">
        <v>29</v>
      </c>
      <c r="B365" s="22" t="s">
        <v>30</v>
      </c>
      <c r="C365" s="22" t="s">
        <v>31</v>
      </c>
      <c r="D365" s="22" t="s">
        <v>32</v>
      </c>
      <c r="E365" s="22" t="s">
        <v>112</v>
      </c>
      <c r="F365" s="22" t="s">
        <v>113</v>
      </c>
      <c r="G365" s="22" t="s">
        <v>137</v>
      </c>
      <c r="H365" s="22" t="s">
        <v>46</v>
      </c>
      <c r="I365" s="22" t="s">
        <v>37</v>
      </c>
      <c r="J365" s="22" t="s">
        <v>38</v>
      </c>
      <c r="K365" s="22" t="s">
        <v>38</v>
      </c>
      <c r="L365" s="23">
        <v>408697.327468217</v>
      </c>
      <c r="M365" s="23">
        <v>4260.7123120608821</v>
      </c>
      <c r="N365" s="23">
        <v>459950.04634937597</v>
      </c>
      <c r="O365" s="23">
        <f t="shared" si="27"/>
        <v>-51252.718881158973</v>
      </c>
      <c r="P365" s="23">
        <v>0</v>
      </c>
      <c r="Q365" s="23">
        <f>P365</f>
        <v>0</v>
      </c>
      <c r="R365" s="23">
        <v>0</v>
      </c>
      <c r="S365" s="23">
        <f t="shared" si="28"/>
        <v>0</v>
      </c>
      <c r="T365" s="23">
        <v>0</v>
      </c>
      <c r="U365" s="23"/>
      <c r="V365" s="35" t="str" cm="1">
        <f t="array" ref="V365">_xlfn.IFS(H365="Majandamiskulud","2.1",H365="Tööjõukulud","2.2",H365="Muud kulud","2.4",H365="Muud tegevuskulud","2.4",H365="Sotsiaaltoetused","2.3",H365="Muud antud toetused ja ülekanded","2.3",H365="Materiaalsete ja immateriaalsete vara soetamine/renoveerimine","4")</f>
        <v>2.2</v>
      </c>
    </row>
    <row r="366" spans="1:22" x14ac:dyDescent="0.3">
      <c r="A366" s="22" t="s">
        <v>29</v>
      </c>
      <c r="B366" s="22" t="s">
        <v>30</v>
      </c>
      <c r="C366" s="22" t="s">
        <v>31</v>
      </c>
      <c r="D366" s="22" t="s">
        <v>32</v>
      </c>
      <c r="E366" s="22" t="s">
        <v>112</v>
      </c>
      <c r="F366" s="22" t="s">
        <v>113</v>
      </c>
      <c r="G366" s="22" t="s">
        <v>137</v>
      </c>
      <c r="H366" s="22" t="s">
        <v>46</v>
      </c>
      <c r="I366" s="22" t="s">
        <v>37</v>
      </c>
      <c r="J366" s="22" t="s">
        <v>138</v>
      </c>
      <c r="K366" s="22" t="s">
        <v>139</v>
      </c>
      <c r="L366" s="23">
        <v>165.68636734037622</v>
      </c>
      <c r="M366" s="23">
        <v>165.68636734037622</v>
      </c>
      <c r="N366" s="23">
        <v>0</v>
      </c>
      <c r="O366" s="23">
        <f t="shared" si="27"/>
        <v>165.68636734037622</v>
      </c>
      <c r="P366" s="23">
        <v>0</v>
      </c>
      <c r="Q366" s="23">
        <v>0</v>
      </c>
      <c r="R366" s="23">
        <v>0</v>
      </c>
      <c r="S366" s="23">
        <f t="shared" si="28"/>
        <v>0</v>
      </c>
      <c r="T366" s="23">
        <f>O366</f>
        <v>165.68636734037622</v>
      </c>
      <c r="U366" s="23"/>
      <c r="V366" s="35" t="str" cm="1">
        <f t="array" ref="V366">_xlfn.IFS(H366="Majandamiskulud","2.1",H366="Tööjõukulud","2.2",H366="Muud kulud","2.4",H366="Muud tegevuskulud","2.4",H366="Sotsiaaltoetused","2.3",H366="Muud antud toetused ja ülekanded","2.3",H366="Materiaalsete ja immateriaalsete vara soetamine/renoveerimine","4")</f>
        <v>2.2</v>
      </c>
    </row>
    <row r="367" spans="1:22" x14ac:dyDescent="0.3">
      <c r="A367" s="22" t="s">
        <v>29</v>
      </c>
      <c r="B367" s="22" t="s">
        <v>30</v>
      </c>
      <c r="C367" s="22" t="s">
        <v>31</v>
      </c>
      <c r="D367" s="22" t="s">
        <v>32</v>
      </c>
      <c r="E367" s="22" t="s">
        <v>33</v>
      </c>
      <c r="F367" s="22" t="s">
        <v>34</v>
      </c>
      <c r="G367" s="22" t="s">
        <v>137</v>
      </c>
      <c r="H367" s="22" t="s">
        <v>36</v>
      </c>
      <c r="I367" s="22" t="s">
        <v>37</v>
      </c>
      <c r="J367" s="22" t="s">
        <v>38</v>
      </c>
      <c r="K367" s="22" t="s">
        <v>38</v>
      </c>
      <c r="L367" s="23">
        <v>186226.02256068468</v>
      </c>
      <c r="M367" s="23">
        <v>170855.87125777532</v>
      </c>
      <c r="N367" s="23">
        <v>254683.44242252683</v>
      </c>
      <c r="O367" s="23">
        <f t="shared" si="27"/>
        <v>-68457.419861842151</v>
      </c>
      <c r="P367" s="23">
        <v>0</v>
      </c>
      <c r="Q367" s="23">
        <f>P367</f>
        <v>0</v>
      </c>
      <c r="R367" s="23">
        <v>0</v>
      </c>
      <c r="S367" s="23">
        <f t="shared" si="28"/>
        <v>0</v>
      </c>
      <c r="T367" s="23">
        <v>0</v>
      </c>
      <c r="U367" s="23"/>
      <c r="V367" s="35" t="str" cm="1">
        <f t="array" ref="V367">_xlfn.IFS(H367="Majandamiskulud","2.1",H367="Tööjõukulud","2.2",H367="Muud kulud","2.4",H367="Muud tegevuskulud","2.4",H367="Sotsiaaltoetused","2.3",H367="Muud antud toetused ja ülekanded","2.3",H367="Materiaalsete ja immateriaalsete vara soetamine/renoveerimine","4")</f>
        <v>2.1</v>
      </c>
    </row>
    <row r="368" spans="1:22" x14ac:dyDescent="0.3">
      <c r="A368" s="22" t="s">
        <v>29</v>
      </c>
      <c r="B368" s="22" t="s">
        <v>30</v>
      </c>
      <c r="C368" s="22" t="s">
        <v>31</v>
      </c>
      <c r="D368" s="22" t="s">
        <v>32</v>
      </c>
      <c r="E368" s="22" t="s">
        <v>33</v>
      </c>
      <c r="F368" s="22" t="s">
        <v>34</v>
      </c>
      <c r="G368" s="22" t="s">
        <v>137</v>
      </c>
      <c r="H368" s="22" t="s">
        <v>36</v>
      </c>
      <c r="I368" s="22" t="s">
        <v>37</v>
      </c>
      <c r="J368" s="22" t="s">
        <v>39</v>
      </c>
      <c r="K368" s="22" t="s">
        <v>40</v>
      </c>
      <c r="L368" s="23">
        <v>434722.98572503391</v>
      </c>
      <c r="M368" s="23">
        <v>0</v>
      </c>
      <c r="N368" s="23">
        <v>349057.19619601592</v>
      </c>
      <c r="O368" s="23">
        <f t="shared" si="27"/>
        <v>85665.789529017988</v>
      </c>
      <c r="P368" s="23">
        <v>0</v>
      </c>
      <c r="Q368" s="23">
        <v>0</v>
      </c>
      <c r="R368" s="23">
        <v>0</v>
      </c>
      <c r="S368" s="23">
        <f t="shared" si="28"/>
        <v>0</v>
      </c>
      <c r="T368" s="23">
        <f>O368</f>
        <v>85665.789529017988</v>
      </c>
      <c r="U368" s="23"/>
      <c r="V368" s="35" t="str" cm="1">
        <f t="array" ref="V368">_xlfn.IFS(H368="Majandamiskulud","2.1",H368="Tööjõukulud","2.2",H368="Muud kulud","2.4",H368="Muud tegevuskulud","2.4",H368="Sotsiaaltoetused","2.3",H368="Muud antud toetused ja ülekanded","2.3",H368="Materiaalsete ja immateriaalsete vara soetamine/renoveerimine","4")</f>
        <v>2.1</v>
      </c>
    </row>
    <row r="369" spans="1:22" x14ac:dyDescent="0.3">
      <c r="A369" s="22" t="s">
        <v>29</v>
      </c>
      <c r="B369" s="22" t="s">
        <v>30</v>
      </c>
      <c r="C369" s="22" t="s">
        <v>31</v>
      </c>
      <c r="D369" s="22" t="s">
        <v>32</v>
      </c>
      <c r="E369" s="22" t="s">
        <v>33</v>
      </c>
      <c r="F369" s="22" t="s">
        <v>34</v>
      </c>
      <c r="G369" s="22" t="s">
        <v>137</v>
      </c>
      <c r="H369" s="22" t="s">
        <v>36</v>
      </c>
      <c r="I369" s="22" t="s">
        <v>37</v>
      </c>
      <c r="J369" s="22" t="s">
        <v>59</v>
      </c>
      <c r="K369" s="22" t="s">
        <v>60</v>
      </c>
      <c r="L369" s="23">
        <v>10231.299997899998</v>
      </c>
      <c r="M369" s="23">
        <v>0</v>
      </c>
      <c r="N369" s="23">
        <v>680.78529831456808</v>
      </c>
      <c r="O369" s="23">
        <f t="shared" si="27"/>
        <v>9550.5146995854302</v>
      </c>
      <c r="P369" s="23">
        <f>O369-6383.71</f>
        <v>3166.8046995854302</v>
      </c>
      <c r="Q369" s="23">
        <v>0</v>
      </c>
      <c r="R369" s="23">
        <v>3166.8092312598274</v>
      </c>
      <c r="S369" s="23">
        <f t="shared" si="28"/>
        <v>3166.8092312598274</v>
      </c>
      <c r="T369" s="23">
        <v>0</v>
      </c>
      <c r="U369" s="23"/>
      <c r="V369" s="35" t="str" cm="1">
        <f t="array" ref="V369">_xlfn.IFS(H369="Majandamiskulud","2.1",H369="Tööjõukulud","2.2",H369="Muud kulud","2.4",H369="Muud tegevuskulud","2.4",H369="Sotsiaaltoetused","2.3",H369="Muud antud toetused ja ülekanded","2.3",H369="Materiaalsete ja immateriaalsete vara soetamine/renoveerimine","4")</f>
        <v>2.1</v>
      </c>
    </row>
    <row r="370" spans="1:22" x14ac:dyDescent="0.3">
      <c r="A370" s="22" t="s">
        <v>29</v>
      </c>
      <c r="B370" s="22" t="s">
        <v>30</v>
      </c>
      <c r="C370" s="22" t="s">
        <v>31</v>
      </c>
      <c r="D370" s="22" t="s">
        <v>32</v>
      </c>
      <c r="E370" s="22" t="s">
        <v>33</v>
      </c>
      <c r="F370" s="22" t="s">
        <v>34</v>
      </c>
      <c r="G370" s="22" t="s">
        <v>137</v>
      </c>
      <c r="H370" s="22" t="s">
        <v>63</v>
      </c>
      <c r="I370" s="22" t="s">
        <v>37</v>
      </c>
      <c r="J370" s="22" t="s">
        <v>38</v>
      </c>
      <c r="K370" s="22" t="s">
        <v>38</v>
      </c>
      <c r="L370" s="23">
        <v>5886.4972663033959</v>
      </c>
      <c r="M370" s="23">
        <v>5886.4972663034023</v>
      </c>
      <c r="N370" s="23">
        <v>1139.28862153</v>
      </c>
      <c r="O370" s="23">
        <f t="shared" si="27"/>
        <v>4747.2086447733964</v>
      </c>
      <c r="P370" s="23">
        <f t="shared" ref="P370:Q372" si="29">O370</f>
        <v>4747.2086447733964</v>
      </c>
      <c r="Q370" s="23">
        <f t="shared" si="29"/>
        <v>4747.2086447733964</v>
      </c>
      <c r="R370" s="23">
        <v>0</v>
      </c>
      <c r="S370" s="23">
        <f t="shared" si="28"/>
        <v>4747.2086447733964</v>
      </c>
      <c r="T370" s="23">
        <v>0</v>
      </c>
      <c r="U370" s="23"/>
      <c r="V370" s="35" t="str" cm="1">
        <f t="array" ref="V370">_xlfn.IFS(H370="Majandamiskulud","2.1",H370="Tööjõukulud","2.2",H370="Muud kulud","2.4",H370="Muud tegevuskulud","2.4",H370="Sotsiaaltoetused","2.3",H370="Muud antud toetused ja ülekanded","2.3",H370="Materiaalsete ja immateriaalsete vara soetamine/renoveerimine","4")</f>
        <v>2.3</v>
      </c>
    </row>
    <row r="371" spans="1:22" x14ac:dyDescent="0.3">
      <c r="A371" s="22" t="s">
        <v>29</v>
      </c>
      <c r="B371" s="22" t="s">
        <v>30</v>
      </c>
      <c r="C371" s="22" t="s">
        <v>31</v>
      </c>
      <c r="D371" s="22" t="s">
        <v>32</v>
      </c>
      <c r="E371" s="22" t="s">
        <v>33</v>
      </c>
      <c r="F371" s="22" t="s">
        <v>34</v>
      </c>
      <c r="G371" s="22" t="s">
        <v>137</v>
      </c>
      <c r="H371" s="22" t="s">
        <v>63</v>
      </c>
      <c r="I371" s="22" t="s">
        <v>37</v>
      </c>
      <c r="J371" s="22" t="s">
        <v>64</v>
      </c>
      <c r="K371" s="22" t="s">
        <v>65</v>
      </c>
      <c r="L371" s="23">
        <v>291.66480166212176</v>
      </c>
      <c r="M371" s="23">
        <v>39.312802304980494</v>
      </c>
      <c r="N371" s="23">
        <v>222.58064516129048</v>
      </c>
      <c r="O371" s="23">
        <f t="shared" si="27"/>
        <v>69.084156500831284</v>
      </c>
      <c r="P371" s="23">
        <v>0</v>
      </c>
      <c r="Q371" s="23">
        <f t="shared" si="29"/>
        <v>0</v>
      </c>
      <c r="R371" s="23">
        <v>0</v>
      </c>
      <c r="S371" s="23">
        <f t="shared" si="28"/>
        <v>0</v>
      </c>
      <c r="T371" s="23">
        <v>0</v>
      </c>
      <c r="U371" s="23"/>
      <c r="V371" s="35" t="str" cm="1">
        <f t="array" ref="V371">_xlfn.IFS(H371="Majandamiskulud","2.1",H371="Tööjõukulud","2.2",H371="Muud kulud","2.4",H371="Muud tegevuskulud","2.4",H371="Sotsiaaltoetused","2.3",H371="Muud antud toetused ja ülekanded","2.3",H371="Materiaalsete ja immateriaalsete vara soetamine/renoveerimine","4")</f>
        <v>2.3</v>
      </c>
    </row>
    <row r="372" spans="1:22" x14ac:dyDescent="0.3">
      <c r="A372" s="22" t="s">
        <v>29</v>
      </c>
      <c r="B372" s="22" t="s">
        <v>30</v>
      </c>
      <c r="C372" s="22" t="s">
        <v>31</v>
      </c>
      <c r="D372" s="22" t="s">
        <v>32</v>
      </c>
      <c r="E372" s="22" t="s">
        <v>33</v>
      </c>
      <c r="F372" s="22" t="s">
        <v>34</v>
      </c>
      <c r="G372" s="22" t="s">
        <v>137</v>
      </c>
      <c r="H372" s="22" t="s">
        <v>45</v>
      </c>
      <c r="I372" s="22" t="s">
        <v>37</v>
      </c>
      <c r="J372" s="22" t="s">
        <v>38</v>
      </c>
      <c r="K372" s="22" t="s">
        <v>38</v>
      </c>
      <c r="L372" s="23">
        <v>589.68267321365863</v>
      </c>
      <c r="M372" s="23">
        <v>79.353370577381241</v>
      </c>
      <c r="N372" s="23">
        <v>456.29920901476476</v>
      </c>
      <c r="O372" s="23">
        <f t="shared" si="27"/>
        <v>133.38346419889388</v>
      </c>
      <c r="P372" s="23">
        <v>0</v>
      </c>
      <c r="Q372" s="23">
        <f t="shared" si="29"/>
        <v>0</v>
      </c>
      <c r="R372" s="23">
        <v>0</v>
      </c>
      <c r="S372" s="23">
        <f t="shared" si="28"/>
        <v>0</v>
      </c>
      <c r="T372" s="23">
        <v>0</v>
      </c>
      <c r="U372" s="23"/>
      <c r="V372" s="35" t="str" cm="1">
        <f t="array" ref="V372">_xlfn.IFS(H372="Majandamiskulud","2.1",H372="Tööjõukulud","2.2",H372="Muud kulud","2.4",H372="Muud tegevuskulud","2.4",H372="Sotsiaaltoetused","2.3",H372="Muud antud toetused ja ülekanded","2.3",H372="Materiaalsete ja immateriaalsete vara soetamine/renoveerimine","4")</f>
        <v>2.4</v>
      </c>
    </row>
    <row r="373" spans="1:22" x14ac:dyDescent="0.3">
      <c r="A373" s="22" t="s">
        <v>29</v>
      </c>
      <c r="B373" s="22" t="s">
        <v>30</v>
      </c>
      <c r="C373" s="22" t="s">
        <v>31</v>
      </c>
      <c r="D373" s="22" t="s">
        <v>32</v>
      </c>
      <c r="E373" s="22" t="s">
        <v>33</v>
      </c>
      <c r="F373" s="22" t="s">
        <v>34</v>
      </c>
      <c r="G373" s="22" t="s">
        <v>137</v>
      </c>
      <c r="H373" s="22" t="s">
        <v>46</v>
      </c>
      <c r="I373" s="22" t="s">
        <v>37</v>
      </c>
      <c r="J373" s="22" t="s">
        <v>38</v>
      </c>
      <c r="K373" s="22" t="s">
        <v>38</v>
      </c>
      <c r="L373" s="23">
        <v>2492864.4862698787</v>
      </c>
      <c r="M373" s="23">
        <v>20663.09895364054</v>
      </c>
      <c r="N373" s="23">
        <v>2288180.3908505021</v>
      </c>
      <c r="O373" s="23">
        <f t="shared" si="27"/>
        <v>204684.09541937662</v>
      </c>
      <c r="P373" s="23">
        <f>204684.095419377-51252.718881159-23758.9569910435</f>
        <v>129672.4195471745</v>
      </c>
      <c r="Q373" s="23">
        <f>P373</f>
        <v>129672.4195471745</v>
      </c>
      <c r="R373" s="23">
        <v>0</v>
      </c>
      <c r="S373" s="23">
        <f t="shared" si="28"/>
        <v>129672.4195471745</v>
      </c>
      <c r="T373" s="23">
        <v>0</v>
      </c>
      <c r="U373" s="23"/>
      <c r="V373" s="35" t="str" cm="1">
        <f t="array" ref="V373">_xlfn.IFS(H373="Majandamiskulud","2.1",H373="Tööjõukulud","2.2",H373="Muud kulud","2.4",H373="Muud tegevuskulud","2.4",H373="Sotsiaaltoetused","2.3",H373="Muud antud toetused ja ülekanded","2.3",H373="Materiaalsete ja immateriaalsete vara soetamine/renoveerimine","4")</f>
        <v>2.2</v>
      </c>
    </row>
    <row r="374" spans="1:22" x14ac:dyDescent="0.3">
      <c r="A374" s="22" t="s">
        <v>29</v>
      </c>
      <c r="B374" s="22" t="s">
        <v>30</v>
      </c>
      <c r="C374" s="22" t="s">
        <v>31</v>
      </c>
      <c r="D374" s="22" t="s">
        <v>32</v>
      </c>
      <c r="E374" s="22" t="s">
        <v>33</v>
      </c>
      <c r="F374" s="22" t="s">
        <v>34</v>
      </c>
      <c r="G374" s="22" t="s">
        <v>137</v>
      </c>
      <c r="H374" s="22" t="s">
        <v>46</v>
      </c>
      <c r="I374" s="22" t="s">
        <v>37</v>
      </c>
      <c r="J374" s="22" t="s">
        <v>138</v>
      </c>
      <c r="K374" s="22" t="s">
        <v>139</v>
      </c>
      <c r="L374" s="23">
        <v>803.52616015218803</v>
      </c>
      <c r="M374" s="23">
        <v>803.52616015218803</v>
      </c>
      <c r="N374" s="23">
        <v>0</v>
      </c>
      <c r="O374" s="23">
        <f t="shared" si="27"/>
        <v>803.52616015218803</v>
      </c>
      <c r="P374" s="23">
        <v>0</v>
      </c>
      <c r="Q374" s="23">
        <v>0</v>
      </c>
      <c r="R374" s="23">
        <v>0</v>
      </c>
      <c r="S374" s="23">
        <f t="shared" si="28"/>
        <v>0</v>
      </c>
      <c r="T374" s="23">
        <f>O374</f>
        <v>803.52616015218803</v>
      </c>
      <c r="U374" s="23"/>
      <c r="V374" s="35" t="str" cm="1">
        <f t="array" ref="V374">_xlfn.IFS(H374="Majandamiskulud","2.1",H374="Tööjõukulud","2.2",H374="Muud kulud","2.4",H374="Muud tegevuskulud","2.4",H374="Sotsiaaltoetused","2.3",H374="Muud antud toetused ja ülekanded","2.3",H374="Materiaalsete ja immateriaalsete vara soetamine/renoveerimine","4")</f>
        <v>2.2</v>
      </c>
    </row>
    <row r="375" spans="1:22" x14ac:dyDescent="0.3">
      <c r="A375" s="22" t="s">
        <v>29</v>
      </c>
      <c r="B375" s="22" t="s">
        <v>30</v>
      </c>
      <c r="C375" s="22" t="s">
        <v>31</v>
      </c>
      <c r="D375" s="22" t="s">
        <v>47</v>
      </c>
      <c r="E375" s="22" t="s">
        <v>116</v>
      </c>
      <c r="F375" s="22" t="s">
        <v>117</v>
      </c>
      <c r="G375" s="22" t="s">
        <v>137</v>
      </c>
      <c r="H375" s="22" t="s">
        <v>36</v>
      </c>
      <c r="I375" s="22" t="s">
        <v>37</v>
      </c>
      <c r="J375" s="22" t="s">
        <v>38</v>
      </c>
      <c r="K375" s="22" t="s">
        <v>38</v>
      </c>
      <c r="L375" s="23">
        <v>1952577.4262882958</v>
      </c>
      <c r="M375" s="23">
        <v>1483072.2351807533</v>
      </c>
      <c r="N375" s="23">
        <v>896915.73614622373</v>
      </c>
      <c r="O375" s="23">
        <f t="shared" si="27"/>
        <v>1055661.690142072</v>
      </c>
      <c r="P375" s="23">
        <f>1055661.69014207</f>
        <v>1055661.6901420699</v>
      </c>
      <c r="Q375" s="23">
        <f>P375</f>
        <v>1055661.6901420699</v>
      </c>
      <c r="R375" s="23">
        <v>0</v>
      </c>
      <c r="S375" s="23">
        <f t="shared" si="28"/>
        <v>1055661.6901420699</v>
      </c>
      <c r="T375" s="23">
        <v>0</v>
      </c>
      <c r="U375" s="23"/>
      <c r="V375" s="35" t="str" cm="1">
        <f t="array" ref="V375">_xlfn.IFS(H375="Majandamiskulud","2.1",H375="Tööjõukulud","2.2",H375="Muud kulud","2.4",H375="Muud tegevuskulud","2.4",H375="Sotsiaaltoetused","2.3",H375="Muud antud toetused ja ülekanded","2.3",H375="Materiaalsete ja immateriaalsete vara soetamine/renoveerimine","4")</f>
        <v>2.1</v>
      </c>
    </row>
    <row r="376" spans="1:22" x14ac:dyDescent="0.3">
      <c r="A376" s="22" t="s">
        <v>29</v>
      </c>
      <c r="B376" s="22" t="s">
        <v>30</v>
      </c>
      <c r="C376" s="22" t="s">
        <v>31</v>
      </c>
      <c r="D376" s="22" t="s">
        <v>47</v>
      </c>
      <c r="E376" s="22" t="s">
        <v>116</v>
      </c>
      <c r="F376" s="22" t="s">
        <v>117</v>
      </c>
      <c r="G376" s="22" t="s">
        <v>137</v>
      </c>
      <c r="H376" s="22" t="s">
        <v>36</v>
      </c>
      <c r="I376" s="22" t="s">
        <v>37</v>
      </c>
      <c r="J376" s="22" t="s">
        <v>39</v>
      </c>
      <c r="K376" s="22" t="s">
        <v>40</v>
      </c>
      <c r="L376" s="23">
        <v>881619.58583539014</v>
      </c>
      <c r="M376" s="23">
        <v>0</v>
      </c>
      <c r="N376" s="23">
        <v>709534.08212398668</v>
      </c>
      <c r="O376" s="23">
        <f t="shared" si="27"/>
        <v>172085.50371140346</v>
      </c>
      <c r="P376" s="23">
        <v>0</v>
      </c>
      <c r="Q376" s="23">
        <v>0</v>
      </c>
      <c r="R376" s="23">
        <v>0</v>
      </c>
      <c r="S376" s="23">
        <f t="shared" si="28"/>
        <v>0</v>
      </c>
      <c r="T376" s="23">
        <f>O376</f>
        <v>172085.50371140346</v>
      </c>
      <c r="U376" s="23"/>
      <c r="V376" s="35" t="str" cm="1">
        <f t="array" ref="V376">_xlfn.IFS(H376="Majandamiskulud","2.1",H376="Tööjõukulud","2.2",H376="Muud kulud","2.4",H376="Muud tegevuskulud","2.4",H376="Sotsiaaltoetused","2.3",H376="Muud antud toetused ja ülekanded","2.3",H376="Materiaalsete ja immateriaalsete vara soetamine/renoveerimine","4")</f>
        <v>2.1</v>
      </c>
    </row>
    <row r="377" spans="1:22" x14ac:dyDescent="0.3">
      <c r="A377" s="22" t="s">
        <v>29</v>
      </c>
      <c r="B377" s="22" t="s">
        <v>30</v>
      </c>
      <c r="C377" s="22" t="s">
        <v>31</v>
      </c>
      <c r="D377" s="22" t="s">
        <v>47</v>
      </c>
      <c r="E377" s="22" t="s">
        <v>116</v>
      </c>
      <c r="F377" s="22" t="s">
        <v>117</v>
      </c>
      <c r="G377" s="22" t="s">
        <v>137</v>
      </c>
      <c r="H377" s="22" t="s">
        <v>36</v>
      </c>
      <c r="I377" s="22" t="s">
        <v>37</v>
      </c>
      <c r="J377" s="22" t="s">
        <v>59</v>
      </c>
      <c r="K377" s="22" t="s">
        <v>60</v>
      </c>
      <c r="L377" s="23">
        <v>46490.599989799994</v>
      </c>
      <c r="M377" s="23">
        <v>0</v>
      </c>
      <c r="N377" s="23">
        <v>894.69857144143998</v>
      </c>
      <c r="O377" s="23">
        <f t="shared" si="27"/>
        <v>45595.901418358553</v>
      </c>
      <c r="P377" s="23">
        <f>O377-30476.98</f>
        <v>15118.921418358554</v>
      </c>
      <c r="Q377" s="23">
        <v>0</v>
      </c>
      <c r="R377" s="23">
        <v>15118.925635027696</v>
      </c>
      <c r="S377" s="23">
        <f t="shared" si="28"/>
        <v>15118.925635027696</v>
      </c>
      <c r="T377" s="23">
        <v>0</v>
      </c>
      <c r="U377" s="23"/>
      <c r="V377" s="35" t="str" cm="1">
        <f t="array" ref="V377">_xlfn.IFS(H377="Majandamiskulud","2.1",H377="Tööjõukulud","2.2",H377="Muud kulud","2.4",H377="Muud tegevuskulud","2.4",H377="Sotsiaaltoetused","2.3",H377="Muud antud toetused ja ülekanded","2.3",H377="Materiaalsete ja immateriaalsete vara soetamine/renoveerimine","4")</f>
        <v>2.1</v>
      </c>
    </row>
    <row r="378" spans="1:22" x14ac:dyDescent="0.3">
      <c r="A378" s="22" t="s">
        <v>29</v>
      </c>
      <c r="B378" s="22" t="s">
        <v>30</v>
      </c>
      <c r="C378" s="22" t="s">
        <v>31</v>
      </c>
      <c r="D378" s="22" t="s">
        <v>47</v>
      </c>
      <c r="E378" s="22" t="s">
        <v>116</v>
      </c>
      <c r="F378" s="22" t="s">
        <v>117</v>
      </c>
      <c r="G378" s="22" t="s">
        <v>137</v>
      </c>
      <c r="H378" s="22" t="s">
        <v>36</v>
      </c>
      <c r="I378" s="22" t="s">
        <v>37</v>
      </c>
      <c r="J378" s="22" t="s">
        <v>140</v>
      </c>
      <c r="K378" s="22" t="s">
        <v>141</v>
      </c>
      <c r="L378" s="23">
        <v>4640.7998000000007</v>
      </c>
      <c r="M378" s="23">
        <v>0</v>
      </c>
      <c r="N378" s="23">
        <v>4649.09</v>
      </c>
      <c r="O378" s="23">
        <f>L378-N378</f>
        <v>-8.2901999999994587</v>
      </c>
      <c r="P378" s="23">
        <v>0</v>
      </c>
      <c r="Q378" s="23">
        <f>P405</f>
        <v>8.7099999999963984</v>
      </c>
      <c r="R378" s="23">
        <v>0</v>
      </c>
      <c r="S378" s="23">
        <f t="shared" si="28"/>
        <v>8.7099999999963984</v>
      </c>
      <c r="T378" s="23">
        <v>0</v>
      </c>
      <c r="U378" s="23"/>
      <c r="V378" s="35" t="str" cm="1">
        <f t="array" ref="V378">_xlfn.IFS(H378="Majandamiskulud","2.1",H378="Tööjõukulud","2.2",H378="Muud kulud","2.4",H378="Muud tegevuskulud","2.4",H378="Sotsiaaltoetused","2.3",H378="Muud antud toetused ja ülekanded","2.3",H378="Materiaalsete ja immateriaalsete vara soetamine/renoveerimine","4")</f>
        <v>2.1</v>
      </c>
    </row>
    <row r="379" spans="1:22" x14ac:dyDescent="0.3">
      <c r="A379" s="22" t="s">
        <v>29</v>
      </c>
      <c r="B379" s="22" t="s">
        <v>30</v>
      </c>
      <c r="C379" s="22" t="s">
        <v>31</v>
      </c>
      <c r="D379" s="22" t="s">
        <v>47</v>
      </c>
      <c r="E379" s="22" t="s">
        <v>116</v>
      </c>
      <c r="F379" s="22" t="s">
        <v>117</v>
      </c>
      <c r="G379" s="22" t="s">
        <v>137</v>
      </c>
      <c r="H379" s="22" t="s">
        <v>63</v>
      </c>
      <c r="I379" s="22" t="s">
        <v>37</v>
      </c>
      <c r="J379" s="22" t="s">
        <v>38</v>
      </c>
      <c r="K379" s="22" t="s">
        <v>38</v>
      </c>
      <c r="L379" s="23">
        <v>9752.6676091012105</v>
      </c>
      <c r="M379" s="23">
        <v>9752.6876091012091</v>
      </c>
      <c r="N379" s="23">
        <v>1868.2407122550019</v>
      </c>
      <c r="O379" s="23">
        <f t="shared" si="27"/>
        <v>7884.4268968462084</v>
      </c>
      <c r="P379" s="23">
        <f>O379</f>
        <v>7884.4268968462084</v>
      </c>
      <c r="Q379" s="23">
        <f>P379</f>
        <v>7884.4268968462084</v>
      </c>
      <c r="R379" s="23">
        <v>0</v>
      </c>
      <c r="S379" s="23">
        <f t="shared" si="28"/>
        <v>7884.4268968462084</v>
      </c>
      <c r="T379" s="23">
        <v>0</v>
      </c>
      <c r="U379" s="23"/>
      <c r="V379" s="35" t="str" cm="1">
        <f t="array" ref="V379">_xlfn.IFS(H379="Majandamiskulud","2.1",H379="Tööjõukulud","2.2",H379="Muud kulud","2.4",H379="Muud tegevuskulud","2.4",H379="Sotsiaaltoetused","2.3",H379="Muud antud toetused ja ülekanded","2.3",H379="Materiaalsete ja immateriaalsete vara soetamine/renoveerimine","4")</f>
        <v>2.3</v>
      </c>
    </row>
    <row r="380" spans="1:22" x14ac:dyDescent="0.3">
      <c r="A380" s="22" t="s">
        <v>29</v>
      </c>
      <c r="B380" s="22" t="s">
        <v>30</v>
      </c>
      <c r="C380" s="22" t="s">
        <v>31</v>
      </c>
      <c r="D380" s="22" t="s">
        <v>47</v>
      </c>
      <c r="E380" s="22" t="s">
        <v>116</v>
      </c>
      <c r="F380" s="22" t="s">
        <v>117</v>
      </c>
      <c r="G380" s="22" t="s">
        <v>137</v>
      </c>
      <c r="H380" s="22" t="s">
        <v>63</v>
      </c>
      <c r="I380" s="22" t="s">
        <v>37</v>
      </c>
      <c r="J380" s="22" t="s">
        <v>64</v>
      </c>
      <c r="K380" s="22" t="s">
        <v>65</v>
      </c>
      <c r="L380" s="23">
        <v>211.34972219659926</v>
      </c>
      <c r="M380" s="23">
        <v>65.133043060019887</v>
      </c>
      <c r="N380" s="23">
        <v>222.58064516129045</v>
      </c>
      <c r="O380" s="23">
        <f t="shared" si="27"/>
        <v>-11.230922964691189</v>
      </c>
      <c r="P380" s="23">
        <v>0</v>
      </c>
      <c r="Q380" s="23">
        <v>0</v>
      </c>
      <c r="R380" s="23">
        <v>0</v>
      </c>
      <c r="S380" s="23">
        <f t="shared" si="28"/>
        <v>0</v>
      </c>
      <c r="T380" s="23">
        <v>0</v>
      </c>
      <c r="U380" s="23"/>
      <c r="V380" s="35" t="str" cm="1">
        <f t="array" ref="V380">_xlfn.IFS(H380="Majandamiskulud","2.1",H380="Tööjõukulud","2.2",H380="Muud kulud","2.4",H380="Muud tegevuskulud","2.4",H380="Sotsiaaltoetused","2.3",H380="Muud antud toetused ja ülekanded","2.3",H380="Materiaalsete ja immateriaalsete vara soetamine/renoveerimine","4")</f>
        <v>2.3</v>
      </c>
    </row>
    <row r="381" spans="1:22" x14ac:dyDescent="0.3">
      <c r="A381" s="22" t="s">
        <v>29</v>
      </c>
      <c r="B381" s="22" t="s">
        <v>30</v>
      </c>
      <c r="C381" s="22" t="s">
        <v>31</v>
      </c>
      <c r="D381" s="22" t="s">
        <v>47</v>
      </c>
      <c r="E381" s="22" t="s">
        <v>116</v>
      </c>
      <c r="F381" s="22" t="s">
        <v>117</v>
      </c>
      <c r="G381" s="22" t="s">
        <v>137</v>
      </c>
      <c r="H381" s="22" t="s">
        <v>45</v>
      </c>
      <c r="I381" s="22" t="s">
        <v>37</v>
      </c>
      <c r="J381" s="22" t="s">
        <v>38</v>
      </c>
      <c r="K381" s="22" t="s">
        <v>38</v>
      </c>
      <c r="L381" s="23">
        <v>2976.9801360944207</v>
      </c>
      <c r="M381" s="23">
        <v>131.47184122561242</v>
      </c>
      <c r="N381" s="23">
        <v>3424.8141818346003</v>
      </c>
      <c r="O381" s="23">
        <f t="shared" si="27"/>
        <v>-447.83404574017959</v>
      </c>
      <c r="P381" s="23">
        <v>0</v>
      </c>
      <c r="Q381" s="23">
        <f>P381</f>
        <v>0</v>
      </c>
      <c r="R381" s="23">
        <v>0</v>
      </c>
      <c r="S381" s="23">
        <f t="shared" si="28"/>
        <v>0</v>
      </c>
      <c r="T381" s="23">
        <v>0</v>
      </c>
      <c r="U381" s="23"/>
      <c r="V381" s="35" t="str" cm="1">
        <f t="array" ref="V381">_xlfn.IFS(H381="Majandamiskulud","2.1",H381="Tööjõukulud","2.2",H381="Muud kulud","2.4",H381="Muud tegevuskulud","2.4",H381="Sotsiaaltoetused","2.3",H381="Muud antud toetused ja ülekanded","2.3",H381="Materiaalsete ja immateriaalsete vara soetamine/renoveerimine","4")</f>
        <v>2.4</v>
      </c>
    </row>
    <row r="382" spans="1:22" x14ac:dyDescent="0.3">
      <c r="A382" s="22" t="s">
        <v>29</v>
      </c>
      <c r="B382" s="22" t="s">
        <v>30</v>
      </c>
      <c r="C382" s="22" t="s">
        <v>31</v>
      </c>
      <c r="D382" s="22" t="s">
        <v>47</v>
      </c>
      <c r="E382" s="22" t="s">
        <v>116</v>
      </c>
      <c r="F382" s="22" t="s">
        <v>117</v>
      </c>
      <c r="G382" s="22" t="s">
        <v>137</v>
      </c>
      <c r="H382" s="22" t="s">
        <v>46</v>
      </c>
      <c r="I382" s="22" t="s">
        <v>37</v>
      </c>
      <c r="J382" s="22" t="s">
        <v>38</v>
      </c>
      <c r="K382" s="22" t="s">
        <v>38</v>
      </c>
      <c r="L382" s="23">
        <v>3633276.4595238375</v>
      </c>
      <c r="M382" s="23">
        <v>34234.408004295765</v>
      </c>
      <c r="N382" s="23">
        <v>3628772.2916856259</v>
      </c>
      <c r="O382" s="23">
        <f t="shared" si="27"/>
        <v>4504.167838211637</v>
      </c>
      <c r="P382" s="23">
        <f>O382</f>
        <v>4504.167838211637</v>
      </c>
      <c r="Q382" s="23">
        <f>P382</f>
        <v>4504.167838211637</v>
      </c>
      <c r="R382" s="23">
        <v>0</v>
      </c>
      <c r="S382" s="23">
        <f t="shared" si="28"/>
        <v>4504.167838211637</v>
      </c>
      <c r="T382" s="23">
        <v>0</v>
      </c>
      <c r="U382" s="23"/>
      <c r="V382" s="35" t="str" cm="1">
        <f t="array" ref="V382">_xlfn.IFS(H382="Majandamiskulud","2.1",H382="Tööjõukulud","2.2",H382="Muud kulud","2.4",H382="Muud tegevuskulud","2.4",H382="Sotsiaaltoetused","2.3",H382="Muud antud toetused ja ülekanded","2.3",H382="Materiaalsete ja immateriaalsete vara soetamine/renoveerimine","4")</f>
        <v>2.2</v>
      </c>
    </row>
    <row r="383" spans="1:22" x14ac:dyDescent="0.3">
      <c r="A383" s="22" t="s">
        <v>29</v>
      </c>
      <c r="B383" s="22" t="s">
        <v>30</v>
      </c>
      <c r="C383" s="22" t="s">
        <v>31</v>
      </c>
      <c r="D383" s="22" t="s">
        <v>47</v>
      </c>
      <c r="E383" s="22" t="s">
        <v>116</v>
      </c>
      <c r="F383" s="22" t="s">
        <v>117</v>
      </c>
      <c r="G383" s="22" t="s">
        <v>137</v>
      </c>
      <c r="H383" s="22" t="s">
        <v>46</v>
      </c>
      <c r="I383" s="22" t="s">
        <v>37</v>
      </c>
      <c r="J383" s="22" t="s">
        <v>138</v>
      </c>
      <c r="K383" s="22" t="s">
        <v>139</v>
      </c>
      <c r="L383" s="23">
        <v>1331.273807016664</v>
      </c>
      <c r="M383" s="23">
        <v>1331.273807016664</v>
      </c>
      <c r="N383" s="23">
        <v>0</v>
      </c>
      <c r="O383" s="23">
        <f t="shared" si="27"/>
        <v>1331.273807016664</v>
      </c>
      <c r="P383" s="23">
        <v>0</v>
      </c>
      <c r="Q383" s="23">
        <v>0</v>
      </c>
      <c r="R383" s="23">
        <v>0</v>
      </c>
      <c r="S383" s="23">
        <f t="shared" si="28"/>
        <v>0</v>
      </c>
      <c r="T383" s="23">
        <f>O383</f>
        <v>1331.273807016664</v>
      </c>
      <c r="U383" s="23"/>
      <c r="V383" s="35" t="str" cm="1">
        <f t="array" ref="V383">_xlfn.IFS(H383="Majandamiskulud","2.1",H383="Tööjõukulud","2.2",H383="Muud kulud","2.4",H383="Muud tegevuskulud","2.4",H383="Sotsiaaltoetused","2.3",H383="Muud antud toetused ja ülekanded","2.3",H383="Materiaalsete ja immateriaalsete vara soetamine/renoveerimine","4")</f>
        <v>2.2</v>
      </c>
    </row>
    <row r="384" spans="1:22" x14ac:dyDescent="0.3">
      <c r="A384" s="22" t="s">
        <v>29</v>
      </c>
      <c r="B384" s="22" t="s">
        <v>30</v>
      </c>
      <c r="C384" s="22" t="s">
        <v>31</v>
      </c>
      <c r="D384" s="22" t="s">
        <v>47</v>
      </c>
      <c r="E384" s="22" t="s">
        <v>116</v>
      </c>
      <c r="F384" s="22" t="s">
        <v>117</v>
      </c>
      <c r="G384" s="22" t="s">
        <v>137</v>
      </c>
      <c r="H384" s="22" t="s">
        <v>46</v>
      </c>
      <c r="I384" s="22" t="s">
        <v>37</v>
      </c>
      <c r="J384" s="22" t="s">
        <v>140</v>
      </c>
      <c r="K384" s="22" t="s">
        <v>141</v>
      </c>
      <c r="L384" s="23">
        <v>15730.399999999998</v>
      </c>
      <c r="M384" s="23">
        <v>0</v>
      </c>
      <c r="N384" s="23">
        <v>16654.905500000001</v>
      </c>
      <c r="O384" s="23">
        <f t="shared" si="27"/>
        <v>-924.50550000000294</v>
      </c>
      <c r="P384" s="23">
        <v>0</v>
      </c>
      <c r="Q384" s="23">
        <f>P411</f>
        <v>1366.0854999999999</v>
      </c>
      <c r="R384" s="23">
        <v>0</v>
      </c>
      <c r="S384" s="23">
        <f t="shared" si="28"/>
        <v>1366.0854999999999</v>
      </c>
      <c r="T384" s="23">
        <v>0</v>
      </c>
      <c r="U384" s="23"/>
      <c r="V384" s="35" t="str" cm="1">
        <f t="array" ref="V384">_xlfn.IFS(H384="Majandamiskulud","2.1",H384="Tööjõukulud","2.2",H384="Muud kulud","2.4",H384="Muud tegevuskulud","2.4",H384="Sotsiaaltoetused","2.3",H384="Muud antud toetused ja ülekanded","2.3",H384="Materiaalsete ja immateriaalsete vara soetamine/renoveerimine","4")</f>
        <v>2.2</v>
      </c>
    </row>
    <row r="385" spans="1:22" x14ac:dyDescent="0.3">
      <c r="A385" s="22" t="s">
        <v>29</v>
      </c>
      <c r="B385" s="22" t="s">
        <v>30</v>
      </c>
      <c r="C385" s="22" t="s">
        <v>31</v>
      </c>
      <c r="D385" s="22" t="s">
        <v>47</v>
      </c>
      <c r="E385" s="22" t="s">
        <v>118</v>
      </c>
      <c r="F385" s="22" t="s">
        <v>119</v>
      </c>
      <c r="G385" s="22" t="s">
        <v>137</v>
      </c>
      <c r="H385" s="22" t="s">
        <v>36</v>
      </c>
      <c r="I385" s="22" t="s">
        <v>37</v>
      </c>
      <c r="J385" s="22" t="s">
        <v>38</v>
      </c>
      <c r="K385" s="22" t="s">
        <v>38</v>
      </c>
      <c r="L385" s="23">
        <v>11794961.870574027</v>
      </c>
      <c r="M385" s="23">
        <v>5861672.4060960952</v>
      </c>
      <c r="N385" s="23">
        <v>9810251.1795673966</v>
      </c>
      <c r="O385" s="23">
        <f t="shared" si="27"/>
        <v>1984710.6910066307</v>
      </c>
      <c r="P385" s="23">
        <f>1984710.69100663-132882.541631762-10322.7709-29702.4589739334</f>
        <v>1811802.9195009347</v>
      </c>
      <c r="Q385" s="23">
        <f>P385</f>
        <v>1811802.9195009347</v>
      </c>
      <c r="R385" s="23">
        <v>0</v>
      </c>
      <c r="S385" s="23">
        <f t="shared" si="28"/>
        <v>1811802.9195009347</v>
      </c>
      <c r="T385" s="23">
        <v>0</v>
      </c>
      <c r="U385" s="23"/>
      <c r="V385" s="35" t="str" cm="1">
        <f t="array" ref="V385">_xlfn.IFS(H385="Majandamiskulud","2.1",H385="Tööjõukulud","2.2",H385="Muud kulud","2.4",H385="Muud tegevuskulud","2.4",H385="Sotsiaaltoetused","2.3",H385="Muud antud toetused ja ülekanded","2.3",H385="Materiaalsete ja immateriaalsete vara soetamine/renoveerimine","4")</f>
        <v>2.1</v>
      </c>
    </row>
    <row r="386" spans="1:22" x14ac:dyDescent="0.3">
      <c r="A386" s="22" t="s">
        <v>29</v>
      </c>
      <c r="B386" s="22" t="s">
        <v>30</v>
      </c>
      <c r="C386" s="22" t="s">
        <v>31</v>
      </c>
      <c r="D386" s="22" t="s">
        <v>47</v>
      </c>
      <c r="E386" s="22" t="s">
        <v>118</v>
      </c>
      <c r="F386" s="22" t="s">
        <v>119</v>
      </c>
      <c r="G386" s="22" t="s">
        <v>137</v>
      </c>
      <c r="H386" s="22" t="s">
        <v>36</v>
      </c>
      <c r="I386" s="22" t="s">
        <v>37</v>
      </c>
      <c r="J386" s="22" t="s">
        <v>39</v>
      </c>
      <c r="K386" s="22" t="s">
        <v>40</v>
      </c>
      <c r="L386" s="23">
        <v>12687950.897661773</v>
      </c>
      <c r="M386" s="23">
        <v>0</v>
      </c>
      <c r="N386" s="23">
        <v>12974525.641257459</v>
      </c>
      <c r="O386" s="23">
        <f t="shared" si="27"/>
        <v>-286574.74359568581</v>
      </c>
      <c r="P386" s="23">
        <v>0</v>
      </c>
      <c r="Q386" s="23">
        <v>0</v>
      </c>
      <c r="R386" s="23">
        <v>0</v>
      </c>
      <c r="S386" s="23">
        <f t="shared" si="28"/>
        <v>0</v>
      </c>
      <c r="T386" s="23">
        <f>O386</f>
        <v>-286574.74359568581</v>
      </c>
      <c r="U386" s="23"/>
      <c r="V386" s="35" t="str" cm="1">
        <f t="array" ref="V386">_xlfn.IFS(H386="Majandamiskulud","2.1",H386="Tööjõukulud","2.2",H386="Muud kulud","2.4",H386="Muud tegevuskulud","2.4",H386="Sotsiaaltoetused","2.3",H386="Muud antud toetused ja ülekanded","2.3",H386="Materiaalsete ja immateriaalsete vara soetamine/renoveerimine","4")</f>
        <v>2.1</v>
      </c>
    </row>
    <row r="387" spans="1:22" x14ac:dyDescent="0.3">
      <c r="A387" s="22" t="s">
        <v>29</v>
      </c>
      <c r="B387" s="22" t="s">
        <v>30</v>
      </c>
      <c r="C387" s="22" t="s">
        <v>31</v>
      </c>
      <c r="D387" s="22" t="s">
        <v>47</v>
      </c>
      <c r="E387" s="22" t="s">
        <v>118</v>
      </c>
      <c r="F387" s="22" t="s">
        <v>119</v>
      </c>
      <c r="G387" s="22" t="s">
        <v>137</v>
      </c>
      <c r="H387" s="22" t="s">
        <v>36</v>
      </c>
      <c r="I387" s="22" t="s">
        <v>37</v>
      </c>
      <c r="J387" s="22" t="s">
        <v>59</v>
      </c>
      <c r="K387" s="22" t="s">
        <v>60</v>
      </c>
      <c r="L387" s="23">
        <v>299521.64984344994</v>
      </c>
      <c r="M387" s="23">
        <v>0</v>
      </c>
      <c r="N387" s="23">
        <v>256580.11031239969</v>
      </c>
      <c r="O387" s="23">
        <f t="shared" si="27"/>
        <v>42941.53953105025</v>
      </c>
      <c r="P387" s="23">
        <f>O387-28702.76</f>
        <v>14238.779531050252</v>
      </c>
      <c r="Q387" s="23">
        <v>0</v>
      </c>
      <c r="R387" s="23">
        <f>P387</f>
        <v>14238.779531050252</v>
      </c>
      <c r="S387" s="23">
        <f t="shared" si="28"/>
        <v>14238.779531050252</v>
      </c>
      <c r="T387" s="23">
        <v>0</v>
      </c>
      <c r="U387" s="23"/>
      <c r="V387" s="35" t="str" cm="1">
        <f t="array" ref="V387">_xlfn.IFS(H387="Majandamiskulud","2.1",H387="Tööjõukulud","2.2",H387="Muud kulud","2.4",H387="Muud tegevuskulud","2.4",H387="Sotsiaaltoetused","2.3",H387="Muud antud toetused ja ülekanded","2.3",H387="Materiaalsete ja immateriaalsete vara soetamine/renoveerimine","4")</f>
        <v>2.1</v>
      </c>
    </row>
    <row r="388" spans="1:22" x14ac:dyDescent="0.3">
      <c r="A388" s="22" t="s">
        <v>29</v>
      </c>
      <c r="B388" s="22" t="s">
        <v>30</v>
      </c>
      <c r="C388" s="22" t="s">
        <v>31</v>
      </c>
      <c r="D388" s="22" t="s">
        <v>47</v>
      </c>
      <c r="E388" s="22" t="s">
        <v>118</v>
      </c>
      <c r="F388" s="22" t="s">
        <v>119</v>
      </c>
      <c r="G388" s="22" t="s">
        <v>137</v>
      </c>
      <c r="H388" s="22" t="s">
        <v>63</v>
      </c>
      <c r="I388" s="22" t="s">
        <v>37</v>
      </c>
      <c r="J388" s="22" t="s">
        <v>38</v>
      </c>
      <c r="K388" s="22" t="s">
        <v>38</v>
      </c>
      <c r="L388" s="23">
        <v>247242.98626819759</v>
      </c>
      <c r="M388" s="23">
        <v>201952.19713809219</v>
      </c>
      <c r="N388" s="23">
        <v>22298.254924700002</v>
      </c>
      <c r="O388" s="23">
        <f t="shared" si="27"/>
        <v>224944.73134349758</v>
      </c>
      <c r="P388" s="23">
        <f>224944.731343498-136701.345754578</f>
        <v>88243.385588919977</v>
      </c>
      <c r="Q388" s="23">
        <f>P388</f>
        <v>88243.385588919977</v>
      </c>
      <c r="R388" s="23">
        <v>0</v>
      </c>
      <c r="S388" s="23">
        <f t="shared" si="28"/>
        <v>88243.385588919977</v>
      </c>
      <c r="T388" s="23">
        <v>0</v>
      </c>
      <c r="U388" s="23"/>
      <c r="V388" s="35" t="str" cm="1">
        <f t="array" ref="V388">_xlfn.IFS(H388="Majandamiskulud","2.1",H388="Tööjõukulud","2.2",H388="Muud kulud","2.4",H388="Muud tegevuskulud","2.4",H388="Sotsiaaltoetused","2.3",H388="Muud antud toetused ja ülekanded","2.3",H388="Materiaalsete ja immateriaalsete vara soetamine/renoveerimine","4")</f>
        <v>2.3</v>
      </c>
    </row>
    <row r="389" spans="1:22" x14ac:dyDescent="0.3">
      <c r="A389" s="22" t="s">
        <v>29</v>
      </c>
      <c r="B389" s="22" t="s">
        <v>30</v>
      </c>
      <c r="C389" s="22" t="s">
        <v>31</v>
      </c>
      <c r="D389" s="22" t="s">
        <v>47</v>
      </c>
      <c r="E389" s="22" t="s">
        <v>118</v>
      </c>
      <c r="F389" s="22" t="s">
        <v>119</v>
      </c>
      <c r="G389" s="22" t="s">
        <v>137</v>
      </c>
      <c r="H389" s="22" t="s">
        <v>63</v>
      </c>
      <c r="I389" s="22" t="s">
        <v>37</v>
      </c>
      <c r="J389" s="22" t="s">
        <v>64</v>
      </c>
      <c r="K389" s="22" t="s">
        <v>65</v>
      </c>
      <c r="L389" s="23">
        <v>1818.2348320440512</v>
      </c>
      <c r="M389" s="23">
        <v>1348.7319269804041</v>
      </c>
      <c r="N389" s="23">
        <v>1067.7419354838714</v>
      </c>
      <c r="O389" s="23">
        <f t="shared" si="27"/>
        <v>750.49289656017982</v>
      </c>
      <c r="P389" s="23">
        <f>750.49289656018-13.0314379752803-11.2309229646912-12.6536402688235-13.0785316673606+22.215741995071+69.0841565008313</f>
        <v>791.79826217992672</v>
      </c>
      <c r="Q389" s="23">
        <f>P389</f>
        <v>791.79826217992672</v>
      </c>
      <c r="R389" s="23">
        <v>0</v>
      </c>
      <c r="S389" s="23">
        <f t="shared" si="28"/>
        <v>791.79826217992672</v>
      </c>
      <c r="T389" s="23">
        <v>0</v>
      </c>
      <c r="U389" s="23"/>
      <c r="V389" s="35" t="str" cm="1">
        <f t="array" ref="V389">_xlfn.IFS(H389="Majandamiskulud","2.1",H389="Tööjõukulud","2.2",H389="Muud kulud","2.4",H389="Muud tegevuskulud","2.4",H389="Sotsiaaltoetused","2.3",H389="Muud antud toetused ja ülekanded","2.3",H389="Materiaalsete ja immateriaalsete vara soetamine/renoveerimine","4")</f>
        <v>2.3</v>
      </c>
    </row>
    <row r="390" spans="1:22" x14ac:dyDescent="0.3">
      <c r="A390" s="22" t="s">
        <v>29</v>
      </c>
      <c r="B390" s="22" t="s">
        <v>30</v>
      </c>
      <c r="C390" s="22" t="s">
        <v>31</v>
      </c>
      <c r="D390" s="22" t="s">
        <v>47</v>
      </c>
      <c r="E390" s="22" t="s">
        <v>118</v>
      </c>
      <c r="F390" s="22" t="s">
        <v>119</v>
      </c>
      <c r="G390" s="22" t="s">
        <v>137</v>
      </c>
      <c r="H390" s="22" t="s">
        <v>45</v>
      </c>
      <c r="I390" s="22" t="s">
        <v>37</v>
      </c>
      <c r="J390" s="22" t="s">
        <v>38</v>
      </c>
      <c r="K390" s="22" t="s">
        <v>38</v>
      </c>
      <c r="L390" s="23">
        <v>17980.657637915945</v>
      </c>
      <c r="M390" s="23">
        <v>2722.4318322803056</v>
      </c>
      <c r="N390" s="23">
        <v>28333.509551896441</v>
      </c>
      <c r="O390" s="23">
        <f t="shared" si="27"/>
        <v>-10352.851913980496</v>
      </c>
      <c r="P390" s="23">
        <v>0</v>
      </c>
      <c r="Q390" s="23">
        <f>P390</f>
        <v>0</v>
      </c>
      <c r="R390" s="23">
        <v>0</v>
      </c>
      <c r="S390" s="23">
        <f t="shared" si="28"/>
        <v>0</v>
      </c>
      <c r="T390" s="23">
        <v>0</v>
      </c>
      <c r="U390" s="23"/>
      <c r="V390" s="35" t="str" cm="1">
        <f t="array" ref="V390">_xlfn.IFS(H390="Majandamiskulud","2.1",H390="Tööjõukulud","2.2",H390="Muud kulud","2.4",H390="Muud tegevuskulud","2.4",H390="Sotsiaaltoetused","2.3",H390="Muud antud toetused ja ülekanded","2.3",H390="Materiaalsete ja immateriaalsete vara soetamine/renoveerimine","4")</f>
        <v>2.4</v>
      </c>
    </row>
    <row r="391" spans="1:22" x14ac:dyDescent="0.3">
      <c r="A391" s="22" t="s">
        <v>29</v>
      </c>
      <c r="B391" s="22" t="s">
        <v>30</v>
      </c>
      <c r="C391" s="22" t="s">
        <v>31</v>
      </c>
      <c r="D391" s="22" t="s">
        <v>47</v>
      </c>
      <c r="E391" s="22" t="s">
        <v>118</v>
      </c>
      <c r="F391" s="22" t="s">
        <v>119</v>
      </c>
      <c r="G391" s="22" t="s">
        <v>137</v>
      </c>
      <c r="H391" s="22" t="s">
        <v>46</v>
      </c>
      <c r="I391" s="22" t="s">
        <v>37</v>
      </c>
      <c r="J391" s="22" t="s">
        <v>38</v>
      </c>
      <c r="K391" s="22" t="s">
        <v>38</v>
      </c>
      <c r="L391" s="23">
        <v>57182933.285467222</v>
      </c>
      <c r="M391" s="23">
        <v>708903.45218660962</v>
      </c>
      <c r="N391" s="23">
        <v>57555631.958022982</v>
      </c>
      <c r="O391" s="23">
        <f t="shared" si="27"/>
        <v>-372698.67255575955</v>
      </c>
      <c r="P391" s="23">
        <f>-372698.67255576+210237.966739605+39840.2224773386+98861.5263477729+23758.9569910435</f>
        <v>0</v>
      </c>
      <c r="Q391" s="23">
        <f>P391</f>
        <v>0</v>
      </c>
      <c r="R391" s="23">
        <v>0</v>
      </c>
      <c r="S391" s="23">
        <f t="shared" si="28"/>
        <v>0</v>
      </c>
      <c r="T391" s="23">
        <v>0</v>
      </c>
      <c r="U391" s="23"/>
      <c r="V391" s="35" t="str" cm="1">
        <f t="array" ref="V391">_xlfn.IFS(H391="Majandamiskulud","2.1",H391="Tööjõukulud","2.2",H391="Muud kulud","2.4",H391="Muud tegevuskulud","2.4",H391="Sotsiaaltoetused","2.3",H391="Muud antud toetused ja ülekanded","2.3",H391="Materiaalsete ja immateriaalsete vara soetamine/renoveerimine","4")</f>
        <v>2.2</v>
      </c>
    </row>
    <row r="392" spans="1:22" x14ac:dyDescent="0.3">
      <c r="A392" s="22" t="s">
        <v>29</v>
      </c>
      <c r="B392" s="22" t="s">
        <v>30</v>
      </c>
      <c r="C392" s="22" t="s">
        <v>31</v>
      </c>
      <c r="D392" s="22" t="s">
        <v>47</v>
      </c>
      <c r="E392" s="22" t="s">
        <v>118</v>
      </c>
      <c r="F392" s="22" t="s">
        <v>119</v>
      </c>
      <c r="G392" s="22" t="s">
        <v>137</v>
      </c>
      <c r="H392" s="22" t="s">
        <v>46</v>
      </c>
      <c r="I392" s="22" t="s">
        <v>37</v>
      </c>
      <c r="J392" s="22" t="s">
        <v>59</v>
      </c>
      <c r="K392" s="22" t="s">
        <v>60</v>
      </c>
      <c r="L392" s="23">
        <v>205858</v>
      </c>
      <c r="M392" s="23">
        <v>0</v>
      </c>
      <c r="N392" s="23">
        <v>219523.59999999998</v>
      </c>
      <c r="O392" s="23">
        <f t="shared" si="27"/>
        <v>-13665.599999999977</v>
      </c>
      <c r="P392" s="23">
        <v>0</v>
      </c>
      <c r="Q392" s="23">
        <v>0</v>
      </c>
      <c r="R392" s="23">
        <v>0</v>
      </c>
      <c r="S392" s="23">
        <f t="shared" si="28"/>
        <v>0</v>
      </c>
      <c r="T392" s="23">
        <v>0</v>
      </c>
      <c r="U392" s="23"/>
      <c r="V392" s="35" t="str" cm="1">
        <f t="array" ref="V392">_xlfn.IFS(H392="Majandamiskulud","2.1",H392="Tööjõukulud","2.2",H392="Muud kulud","2.4",H392="Muud tegevuskulud","2.4",H392="Sotsiaaltoetused","2.3",H392="Muud antud toetused ja ülekanded","2.3",H392="Materiaalsete ja immateriaalsete vara soetamine/renoveerimine","4")</f>
        <v>2.2</v>
      </c>
    </row>
    <row r="393" spans="1:22" x14ac:dyDescent="0.3">
      <c r="A393" s="22" t="s">
        <v>29</v>
      </c>
      <c r="B393" s="22" t="s">
        <v>30</v>
      </c>
      <c r="C393" s="22" t="s">
        <v>31</v>
      </c>
      <c r="D393" s="22" t="s">
        <v>47</v>
      </c>
      <c r="E393" s="22" t="s">
        <v>118</v>
      </c>
      <c r="F393" s="22" t="s">
        <v>119</v>
      </c>
      <c r="G393" s="22" t="s">
        <v>137</v>
      </c>
      <c r="H393" s="22" t="s">
        <v>46</v>
      </c>
      <c r="I393" s="22" t="s">
        <v>37</v>
      </c>
      <c r="J393" s="22" t="s">
        <v>138</v>
      </c>
      <c r="K393" s="22" t="s">
        <v>139</v>
      </c>
      <c r="L393" s="23">
        <v>27567.136475130566</v>
      </c>
      <c r="M393" s="23">
        <v>27567.136475130566</v>
      </c>
      <c r="N393" s="23">
        <v>32332.38</v>
      </c>
      <c r="O393" s="23">
        <f t="shared" si="27"/>
        <v>-4765.2435248694346</v>
      </c>
      <c r="P393" s="23">
        <v>0</v>
      </c>
      <c r="Q393" s="23">
        <v>0</v>
      </c>
      <c r="R393" s="23">
        <v>0</v>
      </c>
      <c r="S393" s="23">
        <f t="shared" si="28"/>
        <v>0</v>
      </c>
      <c r="T393" s="23">
        <f>O393</f>
        <v>-4765.2435248694346</v>
      </c>
      <c r="U393" s="23"/>
      <c r="V393" s="35" t="str" cm="1">
        <f t="array" ref="V393">_xlfn.IFS(H393="Majandamiskulud","2.1",H393="Tööjõukulud","2.2",H393="Muud kulud","2.4",H393="Muud tegevuskulud","2.4",H393="Sotsiaaltoetused","2.3",H393="Muud antud toetused ja ülekanded","2.3",H393="Materiaalsete ja immateriaalsete vara soetamine/renoveerimine","4")</f>
        <v>2.2</v>
      </c>
    </row>
    <row r="394" spans="1:22" x14ac:dyDescent="0.3">
      <c r="A394" s="22" t="s">
        <v>29</v>
      </c>
      <c r="B394" s="22" t="s">
        <v>30</v>
      </c>
      <c r="C394" s="22" t="s">
        <v>31</v>
      </c>
      <c r="D394" s="22" t="s">
        <v>47</v>
      </c>
      <c r="E394" s="22" t="s">
        <v>122</v>
      </c>
      <c r="F394" s="22" t="s">
        <v>123</v>
      </c>
      <c r="G394" s="22" t="s">
        <v>137</v>
      </c>
      <c r="H394" s="22" t="s">
        <v>36</v>
      </c>
      <c r="I394" s="22" t="s">
        <v>37</v>
      </c>
      <c r="J394" s="22" t="s">
        <v>38</v>
      </c>
      <c r="K394" s="22" t="s">
        <v>38</v>
      </c>
      <c r="L394" s="23">
        <v>51233.323672844104</v>
      </c>
      <c r="M394" s="23">
        <v>44934.121730765852</v>
      </c>
      <c r="N394" s="23">
        <v>80935.78264677753</v>
      </c>
      <c r="O394" s="23">
        <f t="shared" si="27"/>
        <v>-29702.458973933426</v>
      </c>
      <c r="P394" s="23">
        <v>0</v>
      </c>
      <c r="Q394" s="23">
        <v>0</v>
      </c>
      <c r="R394" s="23">
        <v>0</v>
      </c>
      <c r="S394" s="23">
        <f t="shared" si="28"/>
        <v>0</v>
      </c>
      <c r="T394" s="23">
        <v>0</v>
      </c>
      <c r="U394" s="23"/>
      <c r="V394" s="35" t="str" cm="1">
        <f t="array" ref="V394">_xlfn.IFS(H394="Majandamiskulud","2.1",H394="Tööjõukulud","2.2",H394="Muud kulud","2.4",H394="Muud tegevuskulud","2.4",H394="Sotsiaaltoetused","2.3",H394="Muud antud toetused ja ülekanded","2.3",H394="Materiaalsete ja immateriaalsete vara soetamine/renoveerimine","4")</f>
        <v>2.1</v>
      </c>
    </row>
    <row r="395" spans="1:22" x14ac:dyDescent="0.3">
      <c r="A395" s="22" t="s">
        <v>29</v>
      </c>
      <c r="B395" s="22" t="s">
        <v>30</v>
      </c>
      <c r="C395" s="22" t="s">
        <v>31</v>
      </c>
      <c r="D395" s="22" t="s">
        <v>47</v>
      </c>
      <c r="E395" s="22" t="s">
        <v>122</v>
      </c>
      <c r="F395" s="22" t="s">
        <v>123</v>
      </c>
      <c r="G395" s="22" t="s">
        <v>137</v>
      </c>
      <c r="H395" s="22" t="s">
        <v>36</v>
      </c>
      <c r="I395" s="22" t="s">
        <v>37</v>
      </c>
      <c r="J395" s="22" t="s">
        <v>39</v>
      </c>
      <c r="K395" s="22" t="s">
        <v>40</v>
      </c>
      <c r="L395" s="23">
        <v>126642.93563214368</v>
      </c>
      <c r="M395" s="23">
        <v>0</v>
      </c>
      <c r="N395" s="23">
        <v>102122.11687474491</v>
      </c>
      <c r="O395" s="23">
        <f t="shared" si="27"/>
        <v>24520.818757398767</v>
      </c>
      <c r="P395" s="23">
        <v>0</v>
      </c>
      <c r="Q395" s="23">
        <v>0</v>
      </c>
      <c r="R395" s="23">
        <v>0</v>
      </c>
      <c r="S395" s="23">
        <f t="shared" si="28"/>
        <v>0</v>
      </c>
      <c r="T395" s="23">
        <f>O395</f>
        <v>24520.818757398767</v>
      </c>
      <c r="U395" s="23"/>
      <c r="V395" s="35" t="str" cm="1">
        <f t="array" ref="V395">_xlfn.IFS(H395="Majandamiskulud","2.1",H395="Tööjõukulud","2.2",H395="Muud kulud","2.4",H395="Muud tegevuskulud","2.4",H395="Sotsiaaltoetused","2.3",H395="Muud antud toetused ja ülekanded","2.3",H395="Materiaalsete ja immateriaalsete vara soetamine/renoveerimine","4")</f>
        <v>2.1</v>
      </c>
    </row>
    <row r="396" spans="1:22" x14ac:dyDescent="0.3">
      <c r="A396" s="22" t="s">
        <v>29</v>
      </c>
      <c r="B396" s="22" t="s">
        <v>30</v>
      </c>
      <c r="C396" s="22" t="s">
        <v>31</v>
      </c>
      <c r="D396" s="22" t="s">
        <v>47</v>
      </c>
      <c r="E396" s="22" t="s">
        <v>122</v>
      </c>
      <c r="F396" s="22" t="s">
        <v>123</v>
      </c>
      <c r="G396" s="22" t="s">
        <v>137</v>
      </c>
      <c r="H396" s="22" t="s">
        <v>36</v>
      </c>
      <c r="I396" s="22" t="s">
        <v>37</v>
      </c>
      <c r="J396" s="22" t="s">
        <v>59</v>
      </c>
      <c r="K396" s="22" t="s">
        <v>60</v>
      </c>
      <c r="L396" s="23">
        <v>14845.799998400002</v>
      </c>
      <c r="M396" s="23">
        <v>0</v>
      </c>
      <c r="N396" s="23">
        <v>223.40829313291135</v>
      </c>
      <c r="O396" s="23">
        <f t="shared" si="27"/>
        <v>14622.391705267089</v>
      </c>
      <c r="P396" s="23">
        <f>O396-9773.82</f>
        <v>4848.5717052670898</v>
      </c>
      <c r="Q396" s="23">
        <v>0</v>
      </c>
      <c r="R396" s="23">
        <v>0</v>
      </c>
      <c r="S396" s="23">
        <f t="shared" si="28"/>
        <v>0</v>
      </c>
      <c r="T396" s="23">
        <v>0</v>
      </c>
      <c r="U396" s="23"/>
      <c r="V396" s="35" t="str" cm="1">
        <f t="array" ref="V396">_xlfn.IFS(H396="Majandamiskulud","2.1",H396="Tööjõukulud","2.2",H396="Muud kulud","2.4",H396="Muud tegevuskulud","2.4",H396="Sotsiaaltoetused","2.3",H396="Muud antud toetused ja ülekanded","2.3",H396="Materiaalsete ja immateriaalsete vara soetamine/renoveerimine","4")</f>
        <v>2.1</v>
      </c>
    </row>
    <row r="397" spans="1:22" x14ac:dyDescent="0.3">
      <c r="A397" s="22" t="s">
        <v>29</v>
      </c>
      <c r="B397" s="22" t="s">
        <v>30</v>
      </c>
      <c r="C397" s="22" t="s">
        <v>31</v>
      </c>
      <c r="D397" s="22" t="s">
        <v>47</v>
      </c>
      <c r="E397" s="22" t="s">
        <v>122</v>
      </c>
      <c r="F397" s="22" t="s">
        <v>123</v>
      </c>
      <c r="G397" s="22" t="s">
        <v>137</v>
      </c>
      <c r="H397" s="22" t="s">
        <v>63</v>
      </c>
      <c r="I397" s="22" t="s">
        <v>37</v>
      </c>
      <c r="J397" s="22" t="s">
        <v>38</v>
      </c>
      <c r="K397" s="22" t="s">
        <v>38</v>
      </c>
      <c r="L397" s="23">
        <v>1548.1152785954341</v>
      </c>
      <c r="M397" s="23">
        <v>1548.11527859544</v>
      </c>
      <c r="N397" s="23">
        <v>379.7628738433333</v>
      </c>
      <c r="O397" s="23">
        <f t="shared" si="27"/>
        <v>1168.3524047521009</v>
      </c>
      <c r="P397" s="23">
        <f>O397</f>
        <v>1168.3524047521009</v>
      </c>
      <c r="Q397" s="23">
        <v>0</v>
      </c>
      <c r="R397" s="23">
        <v>0</v>
      </c>
      <c r="S397" s="23">
        <f t="shared" si="28"/>
        <v>0</v>
      </c>
      <c r="T397" s="23">
        <v>0</v>
      </c>
      <c r="U397" s="23"/>
      <c r="V397" s="35" t="str" cm="1">
        <f t="array" ref="V397">_xlfn.IFS(H397="Majandamiskulud","2.1",H397="Tööjõukulud","2.2",H397="Muud kulud","2.4",H397="Muud tegevuskulud","2.4",H397="Sotsiaaltoetused","2.3",H397="Muud antud toetused ja ülekanded","2.3",H397="Materiaalsete ja immateriaalsete vara soetamine/renoveerimine","4")</f>
        <v>2.3</v>
      </c>
    </row>
    <row r="398" spans="1:22" x14ac:dyDescent="0.3">
      <c r="A398" s="22" t="s">
        <v>29</v>
      </c>
      <c r="B398" s="22" t="s">
        <v>30</v>
      </c>
      <c r="C398" s="22" t="s">
        <v>31</v>
      </c>
      <c r="D398" s="22" t="s">
        <v>47</v>
      </c>
      <c r="E398" s="22" t="s">
        <v>122</v>
      </c>
      <c r="F398" s="22" t="s">
        <v>123</v>
      </c>
      <c r="G398" s="22" t="s">
        <v>137</v>
      </c>
      <c r="H398" s="22" t="s">
        <v>63</v>
      </c>
      <c r="I398" s="22" t="s">
        <v>37</v>
      </c>
      <c r="J398" s="22" t="s">
        <v>64</v>
      </c>
      <c r="K398" s="22" t="s">
        <v>65</v>
      </c>
      <c r="L398" s="23">
        <v>61.539908118273352</v>
      </c>
      <c r="M398" s="23">
        <v>10.339043261114366</v>
      </c>
      <c r="N398" s="23">
        <v>74.193548387096826</v>
      </c>
      <c r="O398" s="23">
        <f t="shared" si="27"/>
        <v>-12.653640268823473</v>
      </c>
      <c r="P398" s="23">
        <v>0</v>
      </c>
      <c r="Q398" s="23">
        <v>0</v>
      </c>
      <c r="R398" s="23">
        <v>0</v>
      </c>
      <c r="S398" s="23">
        <f t="shared" si="28"/>
        <v>0</v>
      </c>
      <c r="T398" s="23">
        <v>0</v>
      </c>
      <c r="U398" s="23"/>
      <c r="V398" s="35" t="str" cm="1">
        <f t="array" ref="V398">_xlfn.IFS(H398="Majandamiskulud","2.1",H398="Tööjõukulud","2.2",H398="Muud kulud","2.4",H398="Muud tegevuskulud","2.4",H398="Sotsiaaltoetused","2.3",H398="Muud antud toetused ja ülekanded","2.3",H398="Materiaalsete ja immateriaalsete vara soetamine/renoveerimine","4")</f>
        <v>2.3</v>
      </c>
    </row>
    <row r="399" spans="1:22" x14ac:dyDescent="0.3">
      <c r="A399" s="22" t="s">
        <v>29</v>
      </c>
      <c r="B399" s="22" t="s">
        <v>30</v>
      </c>
      <c r="C399" s="22" t="s">
        <v>31</v>
      </c>
      <c r="D399" s="22" t="s">
        <v>47</v>
      </c>
      <c r="E399" s="22" t="s">
        <v>122</v>
      </c>
      <c r="F399" s="22" t="s">
        <v>123</v>
      </c>
      <c r="G399" s="22" t="s">
        <v>137</v>
      </c>
      <c r="H399" s="22" t="s">
        <v>45</v>
      </c>
      <c r="I399" s="22" t="s">
        <v>37</v>
      </c>
      <c r="J399" s="22" t="s">
        <v>38</v>
      </c>
      <c r="K399" s="22" t="s">
        <v>38</v>
      </c>
      <c r="L399" s="23">
        <v>205.08318693203898</v>
      </c>
      <c r="M399" s="23">
        <v>20.869484829649096</v>
      </c>
      <c r="N399" s="23">
        <v>259.94516145061345</v>
      </c>
      <c r="O399" s="23">
        <f t="shared" si="27"/>
        <v>-54.86197451857447</v>
      </c>
      <c r="P399" s="23">
        <v>0</v>
      </c>
      <c r="Q399" s="23">
        <v>0</v>
      </c>
      <c r="R399" s="23">
        <v>0</v>
      </c>
      <c r="S399" s="23">
        <f t="shared" si="28"/>
        <v>0</v>
      </c>
      <c r="T399" s="23">
        <v>0</v>
      </c>
      <c r="U399" s="23"/>
      <c r="V399" s="35" t="str" cm="1">
        <f t="array" ref="V399">_xlfn.IFS(H399="Majandamiskulud","2.1",H399="Tööjõukulud","2.2",H399="Muud kulud","2.4",H399="Muud tegevuskulud","2.4",H399="Sotsiaaltoetused","2.3",H399="Muud antud toetused ja ülekanded","2.3",H399="Materiaalsete ja immateriaalsete vara soetamine/renoveerimine","4")</f>
        <v>2.4</v>
      </c>
    </row>
    <row r="400" spans="1:22" x14ac:dyDescent="0.3">
      <c r="A400" s="22" t="s">
        <v>29</v>
      </c>
      <c r="B400" s="22" t="s">
        <v>30</v>
      </c>
      <c r="C400" s="22" t="s">
        <v>31</v>
      </c>
      <c r="D400" s="22" t="s">
        <v>47</v>
      </c>
      <c r="E400" s="22" t="s">
        <v>122</v>
      </c>
      <c r="F400" s="22" t="s">
        <v>123</v>
      </c>
      <c r="G400" s="22" t="s">
        <v>137</v>
      </c>
      <c r="H400" s="22" t="s">
        <v>46</v>
      </c>
      <c r="I400" s="22" t="s">
        <v>37</v>
      </c>
      <c r="J400" s="22" t="s">
        <v>38</v>
      </c>
      <c r="K400" s="22" t="s">
        <v>38</v>
      </c>
      <c r="L400" s="23">
        <v>649777.0579050174</v>
      </c>
      <c r="M400" s="23">
        <v>5434.2774227344062</v>
      </c>
      <c r="N400" s="23">
        <v>609936.83542767877</v>
      </c>
      <c r="O400" s="23">
        <f t="shared" si="27"/>
        <v>39840.222477338626</v>
      </c>
      <c r="P400" s="23">
        <v>0</v>
      </c>
      <c r="Q400" s="23">
        <v>0</v>
      </c>
      <c r="R400" s="23">
        <v>0</v>
      </c>
      <c r="S400" s="23">
        <f t="shared" si="28"/>
        <v>0</v>
      </c>
      <c r="T400" s="23">
        <v>0</v>
      </c>
      <c r="U400" s="23"/>
      <c r="V400" s="35" t="str" cm="1">
        <f t="array" ref="V400">_xlfn.IFS(H400="Majandamiskulud","2.1",H400="Tööjõukulud","2.2",H400="Muud kulud","2.4",H400="Muud tegevuskulud","2.4",H400="Sotsiaaltoetused","2.3",H400="Muud antud toetused ja ülekanded","2.3",H400="Materiaalsete ja immateriaalsete vara soetamine/renoveerimine","4")</f>
        <v>2.2</v>
      </c>
    </row>
    <row r="401" spans="1:22" x14ac:dyDescent="0.3">
      <c r="A401" s="22" t="s">
        <v>29</v>
      </c>
      <c r="B401" s="22" t="s">
        <v>30</v>
      </c>
      <c r="C401" s="22" t="s">
        <v>31</v>
      </c>
      <c r="D401" s="22" t="s">
        <v>47</v>
      </c>
      <c r="E401" s="22" t="s">
        <v>122</v>
      </c>
      <c r="F401" s="22" t="s">
        <v>123</v>
      </c>
      <c r="G401" s="22" t="s">
        <v>137</v>
      </c>
      <c r="H401" s="22" t="s">
        <v>46</v>
      </c>
      <c r="I401" s="22" t="s">
        <v>37</v>
      </c>
      <c r="J401" s="22" t="s">
        <v>138</v>
      </c>
      <c r="K401" s="22" t="s">
        <v>139</v>
      </c>
      <c r="L401" s="23">
        <v>211.32280692689488</v>
      </c>
      <c r="M401" s="23">
        <v>211.32280692689488</v>
      </c>
      <c r="N401" s="23">
        <v>0</v>
      </c>
      <c r="O401" s="23">
        <f t="shared" si="27"/>
        <v>211.32280692689488</v>
      </c>
      <c r="P401" s="23">
        <v>0</v>
      </c>
      <c r="Q401" s="23">
        <v>0</v>
      </c>
      <c r="R401" s="23">
        <v>0</v>
      </c>
      <c r="S401" s="23">
        <f t="shared" si="28"/>
        <v>0</v>
      </c>
      <c r="T401" s="23">
        <v>0</v>
      </c>
      <c r="U401" s="23"/>
      <c r="V401" s="35" t="str" cm="1">
        <f t="array" ref="V401">_xlfn.IFS(H401="Majandamiskulud","2.1",H401="Tööjõukulud","2.2",H401="Muud kulud","2.4",H401="Muud tegevuskulud","2.4",H401="Sotsiaaltoetused","2.3",H401="Muud antud toetused ja ülekanded","2.3",H401="Materiaalsete ja immateriaalsete vara soetamine/renoveerimine","4")</f>
        <v>2.2</v>
      </c>
    </row>
    <row r="402" spans="1:22" x14ac:dyDescent="0.3">
      <c r="A402" s="22" t="s">
        <v>29</v>
      </c>
      <c r="B402" s="22" t="s">
        <v>30</v>
      </c>
      <c r="C402" s="22" t="s">
        <v>31</v>
      </c>
      <c r="D402" s="22" t="s">
        <v>50</v>
      </c>
      <c r="E402" s="22" t="s">
        <v>79</v>
      </c>
      <c r="F402" s="22" t="s">
        <v>80</v>
      </c>
      <c r="G402" s="22" t="s">
        <v>137</v>
      </c>
      <c r="H402" s="22" t="s">
        <v>36</v>
      </c>
      <c r="I402" s="22" t="s">
        <v>37</v>
      </c>
      <c r="J402" s="22" t="s">
        <v>38</v>
      </c>
      <c r="K402" s="22" t="s">
        <v>38</v>
      </c>
      <c r="L402" s="23">
        <v>329709.20532555511</v>
      </c>
      <c r="M402" s="23">
        <v>329696.06512339221</v>
      </c>
      <c r="N402" s="23">
        <v>129493.09949790974</v>
      </c>
      <c r="O402" s="23">
        <f t="shared" si="27"/>
        <v>200216.10582764537</v>
      </c>
      <c r="P402" s="23">
        <f>O402</f>
        <v>200216.10582764537</v>
      </c>
      <c r="Q402" s="23">
        <v>0</v>
      </c>
      <c r="R402" s="23">
        <v>0</v>
      </c>
      <c r="S402" s="23">
        <f t="shared" si="28"/>
        <v>0</v>
      </c>
      <c r="T402" s="23">
        <v>0</v>
      </c>
      <c r="U402" s="23"/>
      <c r="V402" s="35" t="str" cm="1">
        <f t="array" ref="V402">_xlfn.IFS(H402="Majandamiskulud","2.1",H402="Tööjõukulud","2.2",H402="Muud kulud","2.4",H402="Muud tegevuskulud","2.4",H402="Sotsiaaltoetused","2.3",H402="Muud antud toetused ja ülekanded","2.3",H402="Materiaalsete ja immateriaalsete vara soetamine/renoveerimine","4")</f>
        <v>2.1</v>
      </c>
    </row>
    <row r="403" spans="1:22" x14ac:dyDescent="0.3">
      <c r="A403" s="22" t="s">
        <v>29</v>
      </c>
      <c r="B403" s="22" t="s">
        <v>30</v>
      </c>
      <c r="C403" s="22" t="s">
        <v>31</v>
      </c>
      <c r="D403" s="22" t="s">
        <v>50</v>
      </c>
      <c r="E403" s="22" t="s">
        <v>79</v>
      </c>
      <c r="F403" s="22" t="s">
        <v>80</v>
      </c>
      <c r="G403" s="22" t="s">
        <v>137</v>
      </c>
      <c r="H403" s="22" t="s">
        <v>36</v>
      </c>
      <c r="I403" s="22" t="s">
        <v>37</v>
      </c>
      <c r="J403" s="22" t="s">
        <v>39</v>
      </c>
      <c r="K403" s="22" t="s">
        <v>40</v>
      </c>
      <c r="L403" s="23">
        <v>107775.98396751941</v>
      </c>
      <c r="M403" s="23">
        <v>0</v>
      </c>
      <c r="N403" s="23">
        <v>93049.702563899889</v>
      </c>
      <c r="O403" s="23">
        <f t="shared" si="27"/>
        <v>14726.28140361952</v>
      </c>
      <c r="P403" s="23">
        <v>0</v>
      </c>
      <c r="Q403" s="23">
        <v>0</v>
      </c>
      <c r="R403" s="23">
        <v>0</v>
      </c>
      <c r="S403" s="23">
        <f t="shared" si="28"/>
        <v>0</v>
      </c>
      <c r="T403" s="23">
        <f>O403</f>
        <v>14726.28140361952</v>
      </c>
      <c r="U403" s="23"/>
      <c r="V403" s="35" t="str" cm="1">
        <f t="array" ref="V403">_xlfn.IFS(H403="Majandamiskulud","2.1",H403="Tööjõukulud","2.2",H403="Muud kulud","2.4",H403="Muud tegevuskulud","2.4",H403="Sotsiaaltoetused","2.3",H403="Muud antud toetused ja ülekanded","2.3",H403="Materiaalsete ja immateriaalsete vara soetamine/renoveerimine","4")</f>
        <v>2.1</v>
      </c>
    </row>
    <row r="404" spans="1:22" x14ac:dyDescent="0.3">
      <c r="A404" s="22" t="s">
        <v>29</v>
      </c>
      <c r="B404" s="22" t="s">
        <v>30</v>
      </c>
      <c r="C404" s="22" t="s">
        <v>31</v>
      </c>
      <c r="D404" s="22" t="s">
        <v>50</v>
      </c>
      <c r="E404" s="22" t="s">
        <v>79</v>
      </c>
      <c r="F404" s="22" t="s">
        <v>80</v>
      </c>
      <c r="G404" s="22" t="s">
        <v>137</v>
      </c>
      <c r="H404" s="22" t="s">
        <v>36</v>
      </c>
      <c r="I404" s="22" t="s">
        <v>37</v>
      </c>
      <c r="J404" s="22" t="s">
        <v>59</v>
      </c>
      <c r="K404" s="22" t="s">
        <v>60</v>
      </c>
      <c r="L404" s="23">
        <v>5655.349997549999</v>
      </c>
      <c r="M404" s="23">
        <v>0</v>
      </c>
      <c r="N404" s="23">
        <v>220.31357726829125</v>
      </c>
      <c r="O404" s="23">
        <f t="shared" si="27"/>
        <v>5435.0364202817082</v>
      </c>
      <c r="P404" s="23">
        <f>O404-3632.86</f>
        <v>1802.176420281708</v>
      </c>
      <c r="Q404" s="23">
        <v>0</v>
      </c>
      <c r="R404" s="23">
        <v>0</v>
      </c>
      <c r="S404" s="23">
        <f t="shared" si="28"/>
        <v>0</v>
      </c>
      <c r="T404" s="23">
        <v>0</v>
      </c>
      <c r="U404" s="23"/>
      <c r="V404" s="35" t="str" cm="1">
        <f t="array" ref="V404">_xlfn.IFS(H404="Majandamiskulud","2.1",H404="Tööjõukulud","2.2",H404="Muud kulud","2.4",H404="Muud tegevuskulud","2.4",H404="Sotsiaaltoetused","2.3",H404="Muud antud toetused ja ülekanded","2.3",H404="Materiaalsete ja immateriaalsete vara soetamine/renoveerimine","4")</f>
        <v>2.1</v>
      </c>
    </row>
    <row r="405" spans="1:22" x14ac:dyDescent="0.3">
      <c r="A405" s="22" t="s">
        <v>29</v>
      </c>
      <c r="B405" s="22" t="s">
        <v>30</v>
      </c>
      <c r="C405" s="22" t="s">
        <v>31</v>
      </c>
      <c r="D405" s="22" t="s">
        <v>50</v>
      </c>
      <c r="E405" s="22" t="s">
        <v>79</v>
      </c>
      <c r="F405" s="22" t="s">
        <v>80</v>
      </c>
      <c r="G405" s="22" t="s">
        <v>137</v>
      </c>
      <c r="H405" s="22" t="s">
        <v>36</v>
      </c>
      <c r="I405" s="22" t="s">
        <v>37</v>
      </c>
      <c r="J405" s="22" t="s">
        <v>140</v>
      </c>
      <c r="K405" s="22" t="s">
        <v>141</v>
      </c>
      <c r="L405" s="23">
        <v>6985.1999999999989</v>
      </c>
      <c r="M405" s="23">
        <v>0</v>
      </c>
      <c r="N405" s="23">
        <v>6976.4900000000025</v>
      </c>
      <c r="O405" s="23">
        <f t="shared" si="27"/>
        <v>8.7099999999963984</v>
      </c>
      <c r="P405" s="23">
        <f>O405</f>
        <v>8.7099999999963984</v>
      </c>
      <c r="Q405" s="23">
        <v>0</v>
      </c>
      <c r="R405" s="23">
        <v>0</v>
      </c>
      <c r="S405" s="23">
        <f t="shared" si="28"/>
        <v>0</v>
      </c>
      <c r="T405" s="23">
        <v>0</v>
      </c>
      <c r="U405" s="23"/>
      <c r="V405" s="35" t="str" cm="1">
        <f t="array" ref="V405">_xlfn.IFS(H405="Majandamiskulud","2.1",H405="Tööjõukulud","2.2",H405="Muud kulud","2.4",H405="Muud tegevuskulud","2.4",H405="Sotsiaaltoetused","2.3",H405="Muud antud toetused ja ülekanded","2.3",H405="Materiaalsete ja immateriaalsete vara soetamine/renoveerimine","4")</f>
        <v>2.1</v>
      </c>
    </row>
    <row r="406" spans="1:22" x14ac:dyDescent="0.3">
      <c r="A406" s="22" t="s">
        <v>29</v>
      </c>
      <c r="B406" s="22" t="s">
        <v>30</v>
      </c>
      <c r="C406" s="22" t="s">
        <v>31</v>
      </c>
      <c r="D406" s="22" t="s">
        <v>50</v>
      </c>
      <c r="E406" s="22" t="s">
        <v>79</v>
      </c>
      <c r="F406" s="22" t="s">
        <v>80</v>
      </c>
      <c r="G406" s="22" t="s">
        <v>137</v>
      </c>
      <c r="H406" s="22" t="s">
        <v>63</v>
      </c>
      <c r="I406" s="22" t="s">
        <v>37</v>
      </c>
      <c r="J406" s="22" t="s">
        <v>38</v>
      </c>
      <c r="K406" s="22" t="s">
        <v>38</v>
      </c>
      <c r="L406" s="23">
        <v>1023.1285202004601</v>
      </c>
      <c r="M406" s="23">
        <v>1023.1185202004592</v>
      </c>
      <c r="N406" s="23">
        <v>622.74690408500066</v>
      </c>
      <c r="O406" s="23">
        <f t="shared" si="27"/>
        <v>400.38161611545945</v>
      </c>
      <c r="P406" s="23">
        <f>O406</f>
        <v>400.38161611545945</v>
      </c>
      <c r="Q406" s="23">
        <v>0</v>
      </c>
      <c r="R406" s="23">
        <v>0</v>
      </c>
      <c r="S406" s="23">
        <f t="shared" si="28"/>
        <v>0</v>
      </c>
      <c r="T406" s="23">
        <v>0</v>
      </c>
      <c r="U406" s="23"/>
      <c r="V406" s="35" t="str" cm="1">
        <f t="array" ref="V406">_xlfn.IFS(H406="Majandamiskulud","2.1",H406="Tööjõukulud","2.2",H406="Muud kulud","2.4",H406="Muud tegevuskulud","2.4",H406="Sotsiaaltoetused","2.3",H406="Muud antud toetused ja ülekanded","2.3",H406="Materiaalsete ja immateriaalsete vara soetamine/renoveerimine","4")</f>
        <v>2.3</v>
      </c>
    </row>
    <row r="407" spans="1:22" x14ac:dyDescent="0.3">
      <c r="A407" s="22" t="s">
        <v>29</v>
      </c>
      <c r="B407" s="22" t="s">
        <v>30</v>
      </c>
      <c r="C407" s="22" t="s">
        <v>31</v>
      </c>
      <c r="D407" s="22" t="s">
        <v>50</v>
      </c>
      <c r="E407" s="22" t="s">
        <v>79</v>
      </c>
      <c r="F407" s="22" t="s">
        <v>80</v>
      </c>
      <c r="G407" s="22" t="s">
        <v>137</v>
      </c>
      <c r="H407" s="22" t="s">
        <v>63</v>
      </c>
      <c r="I407" s="22" t="s">
        <v>37</v>
      </c>
      <c r="J407" s="22" t="s">
        <v>64</v>
      </c>
      <c r="K407" s="22" t="s">
        <v>65</v>
      </c>
      <c r="L407" s="23">
        <v>61.115016719736239</v>
      </c>
      <c r="M407" s="23">
        <v>6.832867544074003</v>
      </c>
      <c r="N407" s="23">
        <v>74.193548387096826</v>
      </c>
      <c r="O407" s="23">
        <f t="shared" si="27"/>
        <v>-13.078531667360586</v>
      </c>
      <c r="P407" s="23">
        <v>0</v>
      </c>
      <c r="Q407" s="23">
        <v>0</v>
      </c>
      <c r="R407" s="23">
        <v>0</v>
      </c>
      <c r="S407" s="23">
        <f t="shared" si="28"/>
        <v>0</v>
      </c>
      <c r="T407" s="23">
        <v>0</v>
      </c>
      <c r="U407" s="23"/>
      <c r="V407" s="35" t="str" cm="1">
        <f t="array" ref="V407">_xlfn.IFS(H407="Majandamiskulud","2.1",H407="Tööjõukulud","2.2",H407="Muud kulud","2.4",H407="Muud tegevuskulud","2.4",H407="Sotsiaaltoetused","2.3",H407="Muud antud toetused ja ülekanded","2.3",H407="Materiaalsete ja immateriaalsete vara soetamine/renoveerimine","4")</f>
        <v>2.3</v>
      </c>
    </row>
    <row r="408" spans="1:22" x14ac:dyDescent="0.3">
      <c r="A408" s="22" t="s">
        <v>29</v>
      </c>
      <c r="B408" s="22" t="s">
        <v>30</v>
      </c>
      <c r="C408" s="22" t="s">
        <v>31</v>
      </c>
      <c r="D408" s="22" t="s">
        <v>50</v>
      </c>
      <c r="E408" s="22" t="s">
        <v>79</v>
      </c>
      <c r="F408" s="22" t="s">
        <v>80</v>
      </c>
      <c r="G408" s="22" t="s">
        <v>137</v>
      </c>
      <c r="H408" s="22" t="s">
        <v>45</v>
      </c>
      <c r="I408" s="22" t="s">
        <v>37</v>
      </c>
      <c r="J408" s="22" t="s">
        <v>38</v>
      </c>
      <c r="K408" s="22" t="s">
        <v>38</v>
      </c>
      <c r="L408" s="23">
        <v>302.49138608452608</v>
      </c>
      <c r="M408" s="23">
        <v>13.792226413286564</v>
      </c>
      <c r="N408" s="23">
        <v>357.09435803292735</v>
      </c>
      <c r="O408" s="23">
        <f t="shared" si="27"/>
        <v>-54.602971948401262</v>
      </c>
      <c r="P408" s="23">
        <v>0</v>
      </c>
      <c r="Q408" s="23">
        <v>0</v>
      </c>
      <c r="R408" s="23">
        <v>0</v>
      </c>
      <c r="S408" s="23">
        <f t="shared" si="28"/>
        <v>0</v>
      </c>
      <c r="T408" s="23">
        <v>0</v>
      </c>
      <c r="U408" s="23"/>
      <c r="V408" s="35" t="str" cm="1">
        <f t="array" ref="V408">_xlfn.IFS(H408="Majandamiskulud","2.1",H408="Tööjõukulud","2.2",H408="Muud kulud","2.4",H408="Muud tegevuskulud","2.4",H408="Sotsiaaltoetused","2.3",H408="Muud antud toetused ja ülekanded","2.3",H408="Materiaalsete ja immateriaalsete vara soetamine/renoveerimine","4")</f>
        <v>2.4</v>
      </c>
    </row>
    <row r="409" spans="1:22" x14ac:dyDescent="0.3">
      <c r="A409" s="22" t="s">
        <v>29</v>
      </c>
      <c r="B409" s="22" t="s">
        <v>30</v>
      </c>
      <c r="C409" s="22" t="s">
        <v>31</v>
      </c>
      <c r="D409" s="22" t="s">
        <v>50</v>
      </c>
      <c r="E409" s="22" t="s">
        <v>79</v>
      </c>
      <c r="F409" s="22" t="s">
        <v>80</v>
      </c>
      <c r="G409" s="22" t="s">
        <v>137</v>
      </c>
      <c r="H409" s="22" t="s">
        <v>46</v>
      </c>
      <c r="I409" s="22" t="s">
        <v>37</v>
      </c>
      <c r="J409" s="22" t="s">
        <v>38</v>
      </c>
      <c r="K409" s="22" t="s">
        <v>38</v>
      </c>
      <c r="L409" s="23">
        <v>548986.58062975039</v>
      </c>
      <c r="M409" s="23">
        <v>3591.4055961976783</v>
      </c>
      <c r="N409" s="23">
        <v>450125.05428197753</v>
      </c>
      <c r="O409" s="23">
        <f t="shared" si="27"/>
        <v>98861.526347772859</v>
      </c>
      <c r="P409" s="23">
        <v>0</v>
      </c>
      <c r="Q409" s="23">
        <v>0</v>
      </c>
      <c r="R409" s="23">
        <v>0</v>
      </c>
      <c r="S409" s="23">
        <f t="shared" si="28"/>
        <v>0</v>
      </c>
      <c r="T409" s="23">
        <v>0</v>
      </c>
      <c r="U409" s="23"/>
      <c r="V409" s="35" t="str" cm="1">
        <f t="array" ref="V409">_xlfn.IFS(H409="Majandamiskulud","2.1",H409="Tööjõukulud","2.2",H409="Muud kulud","2.4",H409="Muud tegevuskulud","2.4",H409="Sotsiaaltoetused","2.3",H409="Muud antud toetused ja ülekanded","2.3",H409="Materiaalsete ja immateriaalsete vara soetamine/renoveerimine","4")</f>
        <v>2.2</v>
      </c>
    </row>
    <row r="410" spans="1:22" x14ac:dyDescent="0.3">
      <c r="A410" s="22" t="s">
        <v>29</v>
      </c>
      <c r="B410" s="22" t="s">
        <v>30</v>
      </c>
      <c r="C410" s="22" t="s">
        <v>31</v>
      </c>
      <c r="D410" s="22" t="s">
        <v>50</v>
      </c>
      <c r="E410" s="22" t="s">
        <v>79</v>
      </c>
      <c r="F410" s="22" t="s">
        <v>80</v>
      </c>
      <c r="G410" s="22" t="s">
        <v>137</v>
      </c>
      <c r="H410" s="22" t="s">
        <v>46</v>
      </c>
      <c r="I410" s="22" t="s">
        <v>37</v>
      </c>
      <c r="J410" s="22" t="s">
        <v>138</v>
      </c>
      <c r="K410" s="22" t="s">
        <v>139</v>
      </c>
      <c r="L410" s="23">
        <v>139.65902959359175</v>
      </c>
      <c r="M410" s="23">
        <v>139.65902959359175</v>
      </c>
      <c r="N410" s="23">
        <v>0</v>
      </c>
      <c r="O410" s="23">
        <f t="shared" si="27"/>
        <v>139.65902959359175</v>
      </c>
      <c r="P410" s="23">
        <v>0</v>
      </c>
      <c r="Q410" s="23">
        <v>0</v>
      </c>
      <c r="R410" s="23">
        <v>0</v>
      </c>
      <c r="S410" s="23">
        <f t="shared" si="28"/>
        <v>0</v>
      </c>
      <c r="T410" s="23">
        <v>0</v>
      </c>
      <c r="U410" s="23"/>
      <c r="V410" s="35" t="str" cm="1">
        <f t="array" ref="V410">_xlfn.IFS(H410="Majandamiskulud","2.1",H410="Tööjõukulud","2.2",H410="Muud kulud","2.4",H410="Muud tegevuskulud","2.4",H410="Sotsiaaltoetused","2.3",H410="Muud antud toetused ja ülekanded","2.3",H410="Materiaalsete ja immateriaalsete vara soetamine/renoveerimine","4")</f>
        <v>2.2</v>
      </c>
    </row>
    <row r="411" spans="1:22" x14ac:dyDescent="0.3">
      <c r="A411" s="22" t="s">
        <v>29</v>
      </c>
      <c r="B411" s="22" t="s">
        <v>30</v>
      </c>
      <c r="C411" s="22" t="s">
        <v>31</v>
      </c>
      <c r="D411" s="22" t="s">
        <v>50</v>
      </c>
      <c r="E411" s="22" t="s">
        <v>79</v>
      </c>
      <c r="F411" s="22" t="s">
        <v>80</v>
      </c>
      <c r="G411" s="22" t="s">
        <v>137</v>
      </c>
      <c r="H411" s="22" t="s">
        <v>46</v>
      </c>
      <c r="I411" s="22" t="s">
        <v>37</v>
      </c>
      <c r="J411" s="22" t="s">
        <v>140</v>
      </c>
      <c r="K411" s="22" t="s">
        <v>141</v>
      </c>
      <c r="L411" s="23">
        <v>3932.6</v>
      </c>
      <c r="M411" s="23">
        <v>0</v>
      </c>
      <c r="N411" s="23">
        <v>1633.7145</v>
      </c>
      <c r="O411" s="23">
        <f t="shared" si="27"/>
        <v>2298.8854999999999</v>
      </c>
      <c r="P411" s="23">
        <f>2298.8855-8.29-924.51</f>
        <v>1366.0854999999999</v>
      </c>
      <c r="Q411" s="23">
        <v>0</v>
      </c>
      <c r="R411" s="23">
        <v>0</v>
      </c>
      <c r="S411" s="23">
        <f t="shared" si="28"/>
        <v>0</v>
      </c>
      <c r="T411" s="23">
        <v>0</v>
      </c>
      <c r="U411" s="23"/>
      <c r="V411" s="35" t="str" cm="1">
        <f t="array" ref="V411">_xlfn.IFS(H411="Majandamiskulud","2.1",H411="Tööjõukulud","2.2",H411="Muud kulud","2.4",H411="Muud tegevuskulud","2.4",H411="Sotsiaaltoetused","2.3",H411="Muud antud toetused ja ülekanded","2.3",H411="Materiaalsete ja immateriaalsete vara soetamine/renoveerimine","4")</f>
        <v>2.2</v>
      </c>
    </row>
    <row r="412" spans="1:22" x14ac:dyDescent="0.3">
      <c r="A412" s="22" t="s">
        <v>29</v>
      </c>
      <c r="B412" s="22" t="s">
        <v>30</v>
      </c>
      <c r="C412" s="22" t="s">
        <v>31</v>
      </c>
      <c r="D412" s="22" t="s">
        <v>50</v>
      </c>
      <c r="E412" s="22" t="s">
        <v>51</v>
      </c>
      <c r="F412" s="22" t="s">
        <v>52</v>
      </c>
      <c r="G412" s="22" t="s">
        <v>137</v>
      </c>
      <c r="H412" s="22" t="s">
        <v>36</v>
      </c>
      <c r="I412" s="22" t="s">
        <v>37</v>
      </c>
      <c r="J412" s="22" t="s">
        <v>38</v>
      </c>
      <c r="K412" s="22" t="s">
        <v>38</v>
      </c>
      <c r="L412" s="23">
        <v>2533001.4759080708</v>
      </c>
      <c r="M412" s="23">
        <v>286791.70070435328</v>
      </c>
      <c r="N412" s="23">
        <v>2267374.3418439287</v>
      </c>
      <c r="O412" s="23">
        <f t="shared" si="27"/>
        <v>265627.13406414213</v>
      </c>
      <c r="P412" s="23">
        <f>O412</f>
        <v>265627.13406414213</v>
      </c>
      <c r="Q412" s="23">
        <f>P412</f>
        <v>265627.13406414213</v>
      </c>
      <c r="R412" s="23">
        <v>0</v>
      </c>
      <c r="S412" s="23">
        <f t="shared" si="28"/>
        <v>265627.13406414213</v>
      </c>
      <c r="T412" s="23">
        <v>0</v>
      </c>
      <c r="U412" s="23"/>
      <c r="V412" s="35" t="str" cm="1">
        <f t="array" ref="V412">_xlfn.IFS(H412="Majandamiskulud","2.1",H412="Tööjõukulud","2.2",H412="Muud kulud","2.4",H412="Muud tegevuskulud","2.4",H412="Sotsiaaltoetused","2.3",H412="Muud antud toetused ja ülekanded","2.3",H412="Materiaalsete ja immateriaalsete vara soetamine/renoveerimine","4")</f>
        <v>2.1</v>
      </c>
    </row>
    <row r="413" spans="1:22" x14ac:dyDescent="0.3">
      <c r="A413" s="22" t="s">
        <v>29</v>
      </c>
      <c r="B413" s="22" t="s">
        <v>30</v>
      </c>
      <c r="C413" s="22" t="s">
        <v>31</v>
      </c>
      <c r="D413" s="22" t="s">
        <v>50</v>
      </c>
      <c r="E413" s="22" t="s">
        <v>51</v>
      </c>
      <c r="F413" s="22" t="s">
        <v>52</v>
      </c>
      <c r="G413" s="22" t="s">
        <v>137</v>
      </c>
      <c r="H413" s="22" t="s">
        <v>36</v>
      </c>
      <c r="I413" s="22" t="s">
        <v>37</v>
      </c>
      <c r="J413" s="22" t="s">
        <v>39</v>
      </c>
      <c r="K413" s="22" t="s">
        <v>40</v>
      </c>
      <c r="L413" s="23">
        <v>1126084.7083817362</v>
      </c>
      <c r="M413" s="23">
        <v>0</v>
      </c>
      <c r="N413" s="23">
        <v>669869.76318800775</v>
      </c>
      <c r="O413" s="23">
        <f t="shared" ref="O413:O433" si="30">L413-N413</f>
        <v>456214.94519372843</v>
      </c>
      <c r="P413" s="23">
        <v>0</v>
      </c>
      <c r="Q413" s="23">
        <v>0</v>
      </c>
      <c r="R413" s="23">
        <v>0</v>
      </c>
      <c r="S413" s="23">
        <f t="shared" ref="S413:S442" si="31">Q413+R413</f>
        <v>0</v>
      </c>
      <c r="T413" s="23">
        <f>O413</f>
        <v>456214.94519372843</v>
      </c>
      <c r="U413" s="23"/>
      <c r="V413" s="35" t="str" cm="1">
        <f t="array" ref="V413">_xlfn.IFS(H413="Majandamiskulud","2.1",H413="Tööjõukulud","2.2",H413="Muud kulud","2.4",H413="Muud tegevuskulud","2.4",H413="Sotsiaaltoetused","2.3",H413="Muud antud toetused ja ülekanded","2.3",H413="Materiaalsete ja immateriaalsete vara soetamine/renoveerimine","4")</f>
        <v>2.1</v>
      </c>
    </row>
    <row r="414" spans="1:22" x14ac:dyDescent="0.3">
      <c r="A414" s="22" t="s">
        <v>29</v>
      </c>
      <c r="B414" s="22" t="s">
        <v>30</v>
      </c>
      <c r="C414" s="22" t="s">
        <v>31</v>
      </c>
      <c r="D414" s="22" t="s">
        <v>50</v>
      </c>
      <c r="E414" s="22" t="s">
        <v>51</v>
      </c>
      <c r="F414" s="22" t="s">
        <v>52</v>
      </c>
      <c r="G414" s="22" t="s">
        <v>137</v>
      </c>
      <c r="H414" s="22" t="s">
        <v>36</v>
      </c>
      <c r="I414" s="22" t="s">
        <v>37</v>
      </c>
      <c r="J414" s="22" t="s">
        <v>59</v>
      </c>
      <c r="K414" s="22" t="s">
        <v>60</v>
      </c>
      <c r="L414" s="23">
        <v>75373.399442600014</v>
      </c>
      <c r="M414" s="23">
        <v>0</v>
      </c>
      <c r="N414" s="23">
        <v>126115.77916086442</v>
      </c>
      <c r="O414" s="23">
        <f t="shared" si="30"/>
        <v>-50742.379718264405</v>
      </c>
      <c r="P414" s="23">
        <v>0</v>
      </c>
      <c r="Q414" s="23">
        <v>0</v>
      </c>
      <c r="R414" s="23">
        <v>0</v>
      </c>
      <c r="S414" s="23">
        <f t="shared" si="31"/>
        <v>0</v>
      </c>
      <c r="T414" s="23">
        <v>0</v>
      </c>
      <c r="U414" s="23"/>
      <c r="V414" s="35" t="str" cm="1">
        <f t="array" ref="V414">_xlfn.IFS(H414="Majandamiskulud","2.1",H414="Tööjõukulud","2.2",H414="Muud kulud","2.4",H414="Muud tegevuskulud","2.4",H414="Sotsiaaltoetused","2.3",H414="Muud antud toetused ja ülekanded","2.3",H414="Materiaalsete ja immateriaalsete vara soetamine/renoveerimine","4")</f>
        <v>2.1</v>
      </c>
    </row>
    <row r="415" spans="1:22" x14ac:dyDescent="0.3">
      <c r="A415" s="22" t="s">
        <v>29</v>
      </c>
      <c r="B415" s="22" t="s">
        <v>30</v>
      </c>
      <c r="C415" s="22" t="s">
        <v>31</v>
      </c>
      <c r="D415" s="22" t="s">
        <v>50</v>
      </c>
      <c r="E415" s="22" t="s">
        <v>51</v>
      </c>
      <c r="F415" s="22" t="s">
        <v>52</v>
      </c>
      <c r="G415" s="22" t="s">
        <v>137</v>
      </c>
      <c r="H415" s="22" t="s">
        <v>36</v>
      </c>
      <c r="I415" s="22" t="s">
        <v>37</v>
      </c>
      <c r="J415" s="22" t="s">
        <v>41</v>
      </c>
      <c r="K415" s="22" t="s">
        <v>42</v>
      </c>
      <c r="L415" s="23">
        <v>34708.929859999007</v>
      </c>
      <c r="M415" s="23">
        <v>61480.929999999003</v>
      </c>
      <c r="N415" s="23">
        <v>31124.499599999996</v>
      </c>
      <c r="O415" s="23">
        <f t="shared" si="30"/>
        <v>3584.4302599990115</v>
      </c>
      <c r="P415" s="23">
        <v>0</v>
      </c>
      <c r="Q415" s="23">
        <v>0</v>
      </c>
      <c r="R415" s="23">
        <v>0</v>
      </c>
      <c r="S415" s="23">
        <f t="shared" si="31"/>
        <v>0</v>
      </c>
      <c r="T415" s="23">
        <f>O415</f>
        <v>3584.4302599990115</v>
      </c>
      <c r="U415" s="23"/>
      <c r="V415" s="35" t="str" cm="1">
        <f t="array" ref="V415">_xlfn.IFS(H415="Majandamiskulud","2.1",H415="Tööjõukulud","2.2",H415="Muud kulud","2.4",H415="Muud tegevuskulud","2.4",H415="Sotsiaaltoetused","2.3",H415="Muud antud toetused ja ülekanded","2.3",H415="Materiaalsete ja immateriaalsete vara soetamine/renoveerimine","4")</f>
        <v>2.1</v>
      </c>
    </row>
    <row r="416" spans="1:22" x14ac:dyDescent="0.3">
      <c r="A416" s="22" t="s">
        <v>29</v>
      </c>
      <c r="B416" s="22" t="s">
        <v>30</v>
      </c>
      <c r="C416" s="22" t="s">
        <v>31</v>
      </c>
      <c r="D416" s="22" t="s">
        <v>50</v>
      </c>
      <c r="E416" s="22" t="s">
        <v>51</v>
      </c>
      <c r="F416" s="22" t="s">
        <v>52</v>
      </c>
      <c r="G416" s="22" t="s">
        <v>137</v>
      </c>
      <c r="H416" s="22" t="s">
        <v>63</v>
      </c>
      <c r="I416" s="22" t="s">
        <v>37</v>
      </c>
      <c r="J416" s="22" t="s">
        <v>38</v>
      </c>
      <c r="K416" s="22" t="s">
        <v>38</v>
      </c>
      <c r="L416" s="23">
        <v>1331804.862577237</v>
      </c>
      <c r="M416" s="23">
        <v>9880.8343533459483</v>
      </c>
      <c r="N416" s="23">
        <v>1120350.4968174484</v>
      </c>
      <c r="O416" s="23">
        <f t="shared" si="30"/>
        <v>211454.36575978855</v>
      </c>
      <c r="P416" s="23">
        <f>211454.365759789-211454.365759789</f>
        <v>0</v>
      </c>
      <c r="Q416" s="23">
        <f>P416</f>
        <v>0</v>
      </c>
      <c r="R416" s="23">
        <v>0</v>
      </c>
      <c r="S416" s="23">
        <f t="shared" si="31"/>
        <v>0</v>
      </c>
      <c r="T416" s="23">
        <v>0</v>
      </c>
      <c r="U416" s="23"/>
      <c r="V416" s="35" t="str" cm="1">
        <f t="array" ref="V416">_xlfn.IFS(H416="Majandamiskulud","2.1",H416="Tööjõukulud","2.2",H416="Muud kulud","2.4",H416="Muud tegevuskulud","2.4",H416="Sotsiaaltoetused","2.3",H416="Muud antud toetused ja ülekanded","2.3",H416="Materiaalsete ja immateriaalsete vara soetamine/renoveerimine","4")</f>
        <v>2.3</v>
      </c>
    </row>
    <row r="417" spans="1:22" x14ac:dyDescent="0.3">
      <c r="A417" s="22" t="s">
        <v>29</v>
      </c>
      <c r="B417" s="22" t="s">
        <v>30</v>
      </c>
      <c r="C417" s="22" t="s">
        <v>31</v>
      </c>
      <c r="D417" s="22" t="s">
        <v>50</v>
      </c>
      <c r="E417" s="22" t="s">
        <v>51</v>
      </c>
      <c r="F417" s="22" t="s">
        <v>52</v>
      </c>
      <c r="G417" s="22" t="s">
        <v>137</v>
      </c>
      <c r="H417" s="22" t="s">
        <v>63</v>
      </c>
      <c r="I417" s="22" t="s">
        <v>37</v>
      </c>
      <c r="J417" s="22" t="s">
        <v>64</v>
      </c>
      <c r="K417" s="22" t="s">
        <v>65</v>
      </c>
      <c r="L417" s="23">
        <v>701.74972491684719</v>
      </c>
      <c r="M417" s="23">
        <v>65.988867397416371</v>
      </c>
      <c r="N417" s="23">
        <v>593.54838709677438</v>
      </c>
      <c r="O417" s="23">
        <f t="shared" si="30"/>
        <v>108.20133782007281</v>
      </c>
      <c r="P417" s="23">
        <f>O417</f>
        <v>108.20133782007281</v>
      </c>
      <c r="Q417" s="23">
        <f>P417</f>
        <v>108.20133782007281</v>
      </c>
      <c r="R417" s="23">
        <v>0</v>
      </c>
      <c r="S417" s="23">
        <f t="shared" si="31"/>
        <v>108.20133782007281</v>
      </c>
      <c r="T417" s="23">
        <v>0</v>
      </c>
      <c r="U417" s="23"/>
      <c r="V417" s="35" t="str" cm="1">
        <f t="array" ref="V417">_xlfn.IFS(H417="Majandamiskulud","2.1",H417="Tööjõukulud","2.2",H417="Muud kulud","2.4",H417="Muud tegevuskulud","2.4",H417="Sotsiaaltoetused","2.3",H417="Muud antud toetused ja ülekanded","2.3",H417="Materiaalsete ja immateriaalsete vara soetamine/renoveerimine","4")</f>
        <v>2.3</v>
      </c>
    </row>
    <row r="418" spans="1:22" x14ac:dyDescent="0.3">
      <c r="A418" s="22" t="s">
        <v>29</v>
      </c>
      <c r="B418" s="22" t="s">
        <v>30</v>
      </c>
      <c r="C418" s="22" t="s">
        <v>31</v>
      </c>
      <c r="D418" s="22" t="s">
        <v>50</v>
      </c>
      <c r="E418" s="22" t="s">
        <v>51</v>
      </c>
      <c r="F418" s="22" t="s">
        <v>52</v>
      </c>
      <c r="G418" s="22" t="s">
        <v>137</v>
      </c>
      <c r="H418" s="22" t="s">
        <v>63</v>
      </c>
      <c r="I418" s="22" t="s">
        <v>37</v>
      </c>
      <c r="J418" s="22" t="s">
        <v>59</v>
      </c>
      <c r="K418" s="22" t="s">
        <v>60</v>
      </c>
      <c r="L418" s="23">
        <v>641311.99999999988</v>
      </c>
      <c r="M418" s="23">
        <v>0</v>
      </c>
      <c r="N418" s="23">
        <v>592602.27989999996</v>
      </c>
      <c r="O418" s="23">
        <f t="shared" si="30"/>
        <v>48709.720099999919</v>
      </c>
      <c r="P418" s="23">
        <f>O418</f>
        <v>48709.720099999919</v>
      </c>
      <c r="Q418" s="23">
        <v>-34876.7999000001</v>
      </c>
      <c r="R418" s="23">
        <v>83586.520000000019</v>
      </c>
      <c r="S418" s="23">
        <f t="shared" si="31"/>
        <v>48709.720099999919</v>
      </c>
      <c r="T418" s="23">
        <v>0</v>
      </c>
      <c r="U418" s="23"/>
      <c r="V418" s="35" t="str" cm="1">
        <f t="array" ref="V418">_xlfn.IFS(H418="Majandamiskulud","2.1",H418="Tööjõukulud","2.2",H418="Muud kulud","2.4",H418="Muud tegevuskulud","2.4",H418="Sotsiaaltoetused","2.3",H418="Muud antud toetused ja ülekanded","2.3",H418="Materiaalsete ja immateriaalsete vara soetamine/renoveerimine","4")</f>
        <v>2.3</v>
      </c>
    </row>
    <row r="419" spans="1:22" x14ac:dyDescent="0.3">
      <c r="A419" s="22" t="s">
        <v>29</v>
      </c>
      <c r="B419" s="22" t="s">
        <v>30</v>
      </c>
      <c r="C419" s="22" t="s">
        <v>31</v>
      </c>
      <c r="D419" s="22" t="s">
        <v>50</v>
      </c>
      <c r="E419" s="22" t="s">
        <v>51</v>
      </c>
      <c r="F419" s="22" t="s">
        <v>52</v>
      </c>
      <c r="G419" s="22" t="s">
        <v>137</v>
      </c>
      <c r="H419" s="22" t="s">
        <v>63</v>
      </c>
      <c r="I419" s="22" t="s">
        <v>37</v>
      </c>
      <c r="J419" s="22" t="s">
        <v>41</v>
      </c>
      <c r="K419" s="22" t="s">
        <v>42</v>
      </c>
      <c r="L419" s="23">
        <v>506090</v>
      </c>
      <c r="M419" s="23">
        <v>460000</v>
      </c>
      <c r="N419" s="23">
        <v>490370.37970000005</v>
      </c>
      <c r="O419" s="23">
        <f t="shared" si="30"/>
        <v>15719.620299999951</v>
      </c>
      <c r="P419" s="23">
        <v>0</v>
      </c>
      <c r="Q419" s="23">
        <v>0</v>
      </c>
      <c r="R419" s="23">
        <v>0</v>
      </c>
      <c r="S419" s="23">
        <f t="shared" si="31"/>
        <v>0</v>
      </c>
      <c r="T419" s="23">
        <f>O419</f>
        <v>15719.620299999951</v>
      </c>
      <c r="U419" s="23"/>
      <c r="V419" s="35" t="str" cm="1">
        <f t="array" ref="V419">_xlfn.IFS(H419="Majandamiskulud","2.1",H419="Tööjõukulud","2.2",H419="Muud kulud","2.4",H419="Muud tegevuskulud","2.4",H419="Sotsiaaltoetused","2.3",H419="Muud antud toetused ja ülekanded","2.3",H419="Materiaalsete ja immateriaalsete vara soetamine/renoveerimine","4")</f>
        <v>2.3</v>
      </c>
    </row>
    <row r="420" spans="1:22" x14ac:dyDescent="0.3">
      <c r="A420" s="22" t="s">
        <v>29</v>
      </c>
      <c r="B420" s="22" t="s">
        <v>30</v>
      </c>
      <c r="C420" s="22" t="s">
        <v>31</v>
      </c>
      <c r="D420" s="22" t="s">
        <v>50</v>
      </c>
      <c r="E420" s="22" t="s">
        <v>51</v>
      </c>
      <c r="F420" s="22" t="s">
        <v>52</v>
      </c>
      <c r="G420" s="22" t="s">
        <v>137</v>
      </c>
      <c r="H420" s="22" t="s">
        <v>45</v>
      </c>
      <c r="I420" s="22" t="s">
        <v>37</v>
      </c>
      <c r="J420" s="22" t="s">
        <v>38</v>
      </c>
      <c r="K420" s="22" t="s">
        <v>38</v>
      </c>
      <c r="L420" s="23">
        <v>989.81729736219631</v>
      </c>
      <c r="M420" s="23">
        <v>133.19933308100633</v>
      </c>
      <c r="N420" s="23">
        <v>773.30387007757713</v>
      </c>
      <c r="O420" s="23">
        <f t="shared" si="30"/>
        <v>216.51342728461918</v>
      </c>
      <c r="P420" s="23">
        <v>0</v>
      </c>
      <c r="Q420" s="23">
        <f>P420</f>
        <v>0</v>
      </c>
      <c r="R420" s="23">
        <v>0</v>
      </c>
      <c r="S420" s="23">
        <f t="shared" si="31"/>
        <v>0</v>
      </c>
      <c r="T420" s="23">
        <v>0</v>
      </c>
      <c r="U420" s="23"/>
      <c r="V420" s="35" t="str" cm="1">
        <f t="array" ref="V420">_xlfn.IFS(H420="Majandamiskulud","2.1",H420="Tööjõukulud","2.2",H420="Muud kulud","2.4",H420="Muud tegevuskulud","2.4",H420="Sotsiaaltoetused","2.3",H420="Muud antud toetused ja ülekanded","2.3",H420="Materiaalsete ja immateriaalsete vara soetamine/renoveerimine","4")</f>
        <v>2.4</v>
      </c>
    </row>
    <row r="421" spans="1:22" x14ac:dyDescent="0.3">
      <c r="A421" s="22" t="s">
        <v>29</v>
      </c>
      <c r="B421" s="22" t="s">
        <v>30</v>
      </c>
      <c r="C421" s="22" t="s">
        <v>31</v>
      </c>
      <c r="D421" s="22" t="s">
        <v>50</v>
      </c>
      <c r="E421" s="22" t="s">
        <v>51</v>
      </c>
      <c r="F421" s="22" t="s">
        <v>52</v>
      </c>
      <c r="G421" s="22" t="s">
        <v>137</v>
      </c>
      <c r="H421" s="22" t="s">
        <v>46</v>
      </c>
      <c r="I421" s="22" t="s">
        <v>37</v>
      </c>
      <c r="J421" s="22" t="s">
        <v>38</v>
      </c>
      <c r="K421" s="22" t="s">
        <v>38</v>
      </c>
      <c r="L421" s="23">
        <v>3951415.8606125214</v>
      </c>
      <c r="M421" s="23">
        <v>34684.235590570817</v>
      </c>
      <c r="N421" s="23">
        <v>3741177.8938729162</v>
      </c>
      <c r="O421" s="23">
        <f t="shared" si="30"/>
        <v>210237.96673960518</v>
      </c>
      <c r="P421" s="23">
        <v>0</v>
      </c>
      <c r="Q421" s="23">
        <f>P421</f>
        <v>0</v>
      </c>
      <c r="R421" s="23">
        <v>0</v>
      </c>
      <c r="S421" s="23">
        <f t="shared" si="31"/>
        <v>0</v>
      </c>
      <c r="T421" s="23">
        <v>0</v>
      </c>
      <c r="U421" s="23"/>
      <c r="V421" s="35" t="str" cm="1">
        <f t="array" ref="V421">_xlfn.IFS(H421="Majandamiskulud","2.1",H421="Tööjõukulud","2.2",H421="Muud kulud","2.4",H421="Muud tegevuskulud","2.4",H421="Sotsiaaltoetused","2.3",H421="Muud antud toetused ja ülekanded","2.3",H421="Materiaalsete ja immateriaalsete vara soetamine/renoveerimine","4")</f>
        <v>2.2</v>
      </c>
    </row>
    <row r="422" spans="1:22" x14ac:dyDescent="0.3">
      <c r="A422" s="22" t="s">
        <v>29</v>
      </c>
      <c r="B422" s="22" t="s">
        <v>30</v>
      </c>
      <c r="C422" s="22" t="s">
        <v>31</v>
      </c>
      <c r="D422" s="22" t="s">
        <v>50</v>
      </c>
      <c r="E422" s="22" t="s">
        <v>51</v>
      </c>
      <c r="F422" s="22" t="s">
        <v>52</v>
      </c>
      <c r="G422" s="22" t="s">
        <v>137</v>
      </c>
      <c r="H422" s="22" t="s">
        <v>46</v>
      </c>
      <c r="I422" s="22" t="s">
        <v>37</v>
      </c>
      <c r="J422" s="22" t="s">
        <v>59</v>
      </c>
      <c r="K422" s="22" t="s">
        <v>60</v>
      </c>
      <c r="L422" s="23">
        <v>167244.9996999999</v>
      </c>
      <c r="M422" s="23">
        <v>0</v>
      </c>
      <c r="N422" s="23">
        <v>158147.83992</v>
      </c>
      <c r="O422" s="23">
        <f t="shared" si="30"/>
        <v>9097.1597799998999</v>
      </c>
      <c r="P422" s="23">
        <f>O422-8737.94</f>
        <v>359.2197799998994</v>
      </c>
      <c r="Q422" s="23">
        <v>0</v>
      </c>
      <c r="R422" s="23">
        <v>359.2150435891981</v>
      </c>
      <c r="S422" s="23">
        <f t="shared" si="31"/>
        <v>359.2150435891981</v>
      </c>
      <c r="T422" s="23">
        <v>0</v>
      </c>
      <c r="U422" s="23"/>
      <c r="V422" s="35" t="str" cm="1">
        <f t="array" ref="V422">_xlfn.IFS(H422="Majandamiskulud","2.1",H422="Tööjõukulud","2.2",H422="Muud kulud","2.4",H422="Muud tegevuskulud","2.4",H422="Sotsiaaltoetused","2.3",H422="Muud antud toetused ja ülekanded","2.3",H422="Materiaalsete ja immateriaalsete vara soetamine/renoveerimine","4")</f>
        <v>2.2</v>
      </c>
    </row>
    <row r="423" spans="1:22" x14ac:dyDescent="0.3">
      <c r="A423" s="22" t="s">
        <v>29</v>
      </c>
      <c r="B423" s="22" t="s">
        <v>30</v>
      </c>
      <c r="C423" s="22" t="s">
        <v>31</v>
      </c>
      <c r="D423" s="22" t="s">
        <v>50</v>
      </c>
      <c r="E423" s="22" t="s">
        <v>51</v>
      </c>
      <c r="F423" s="22" t="s">
        <v>52</v>
      </c>
      <c r="G423" s="22" t="s">
        <v>137</v>
      </c>
      <c r="H423" s="22" t="s">
        <v>46</v>
      </c>
      <c r="I423" s="22" t="s">
        <v>37</v>
      </c>
      <c r="J423" s="22" t="s">
        <v>138</v>
      </c>
      <c r="K423" s="22" t="s">
        <v>139</v>
      </c>
      <c r="L423" s="23">
        <v>1348.7662573960124</v>
      </c>
      <c r="M423" s="23">
        <v>1348.7662573960124</v>
      </c>
      <c r="N423" s="23">
        <v>0</v>
      </c>
      <c r="O423" s="23">
        <f t="shared" si="30"/>
        <v>1348.7662573960124</v>
      </c>
      <c r="P423" s="23">
        <v>0</v>
      </c>
      <c r="Q423" s="23">
        <v>0</v>
      </c>
      <c r="R423" s="23">
        <v>0</v>
      </c>
      <c r="S423" s="23">
        <f t="shared" si="31"/>
        <v>0</v>
      </c>
      <c r="T423" s="23">
        <f>O423</f>
        <v>1348.7662573960124</v>
      </c>
      <c r="U423" s="23"/>
      <c r="V423" s="35" t="str" cm="1">
        <f t="array" ref="V423">_xlfn.IFS(H423="Majandamiskulud","2.1",H423="Tööjõukulud","2.2",H423="Muud kulud","2.4",H423="Muud tegevuskulud","2.4",H423="Sotsiaaltoetused","2.3",H423="Muud antud toetused ja ülekanded","2.3",H423="Materiaalsete ja immateriaalsete vara soetamine/renoveerimine","4")</f>
        <v>2.2</v>
      </c>
    </row>
    <row r="424" spans="1:22" x14ac:dyDescent="0.3">
      <c r="A424" s="22" t="s">
        <v>29</v>
      </c>
      <c r="B424" s="22" t="s">
        <v>30</v>
      </c>
      <c r="C424" s="22" t="s">
        <v>31</v>
      </c>
      <c r="D424" s="22" t="s">
        <v>50</v>
      </c>
      <c r="E424" s="22" t="s">
        <v>51</v>
      </c>
      <c r="F424" s="22" t="s">
        <v>52</v>
      </c>
      <c r="G424" s="22" t="s">
        <v>137</v>
      </c>
      <c r="H424" s="22" t="s">
        <v>46</v>
      </c>
      <c r="I424" s="22" t="s">
        <v>37</v>
      </c>
      <c r="J424" s="22" t="s">
        <v>41</v>
      </c>
      <c r="K424" s="22" t="s">
        <v>42</v>
      </c>
      <c r="L424" s="23">
        <v>32860.999799999998</v>
      </c>
      <c r="M424" s="23">
        <v>52179</v>
      </c>
      <c r="N424" s="23">
        <v>32914.799099999997</v>
      </c>
      <c r="O424" s="23">
        <f t="shared" si="30"/>
        <v>-53.799299999998766</v>
      </c>
      <c r="P424" s="23">
        <v>0</v>
      </c>
      <c r="Q424" s="23">
        <v>0</v>
      </c>
      <c r="R424" s="23">
        <v>0</v>
      </c>
      <c r="S424" s="23">
        <f t="shared" si="31"/>
        <v>0</v>
      </c>
      <c r="T424" s="23">
        <f>O424</f>
        <v>-53.799299999998766</v>
      </c>
      <c r="U424" s="23"/>
      <c r="V424" s="35" t="str" cm="1">
        <f t="array" ref="V424">_xlfn.IFS(H424="Majandamiskulud","2.1",H424="Tööjõukulud","2.2",H424="Muud kulud","2.4",H424="Muud tegevuskulud","2.4",H424="Sotsiaaltoetused","2.3",H424="Muud antud toetused ja ülekanded","2.3",H424="Materiaalsete ja immateriaalsete vara soetamine/renoveerimine","4")</f>
        <v>2.2</v>
      </c>
    </row>
    <row r="425" spans="1:22" x14ac:dyDescent="0.3">
      <c r="A425" s="22" t="s">
        <v>29</v>
      </c>
      <c r="B425" s="22" t="s">
        <v>69</v>
      </c>
      <c r="C425" s="22"/>
      <c r="D425" s="22"/>
      <c r="E425" s="22"/>
      <c r="F425" s="22"/>
      <c r="G425" s="22" t="s">
        <v>137</v>
      </c>
      <c r="H425" s="22" t="s">
        <v>70</v>
      </c>
      <c r="I425" s="22" t="s">
        <v>37</v>
      </c>
      <c r="J425" s="22" t="s">
        <v>71</v>
      </c>
      <c r="K425" s="22" t="s">
        <v>72</v>
      </c>
      <c r="L425" s="23">
        <v>5384631.7221778724</v>
      </c>
      <c r="M425" s="23">
        <v>2074892.0000000007</v>
      </c>
      <c r="N425" s="23">
        <v>2166098.58</v>
      </c>
      <c r="O425" s="23">
        <f t="shared" si="30"/>
        <v>3218533.1421778724</v>
      </c>
      <c r="P425" s="23">
        <f t="shared" ref="P425:P430" si="32">O425</f>
        <v>3218533.1421778724</v>
      </c>
      <c r="Q425" s="23">
        <v>0</v>
      </c>
      <c r="R425" s="23">
        <f t="shared" ref="R425:R430" si="33">O425</f>
        <v>3218533.1421778724</v>
      </c>
      <c r="S425" s="23">
        <f t="shared" si="31"/>
        <v>3218533.1421778724</v>
      </c>
      <c r="T425" s="23">
        <v>0</v>
      </c>
      <c r="U425" s="23"/>
      <c r="V425" s="35" t="str" cm="1">
        <f t="array" ref="V425">_xlfn.IFS(H425="Majandamiskulud","2.1",H425="Tööjõukulud","2.2",H425="Muud kulud","2.4",H425="Muud tegevuskulud","2.4",H425="Sotsiaaltoetused","2.3",H425="Muud antud toetused ja ülekanded","2.3",H425="Materiaalsete ja immateriaalsete vara soetamine/renoveerimine","4")</f>
        <v>4</v>
      </c>
    </row>
    <row r="426" spans="1:22" x14ac:dyDescent="0.3">
      <c r="A426" s="22" t="s">
        <v>29</v>
      </c>
      <c r="B426" s="22" t="s">
        <v>69</v>
      </c>
      <c r="C426" s="22"/>
      <c r="D426" s="22"/>
      <c r="E426" s="22"/>
      <c r="F426" s="22"/>
      <c r="G426" s="22" t="s">
        <v>137</v>
      </c>
      <c r="H426" s="22" t="s">
        <v>70</v>
      </c>
      <c r="I426" s="22" t="s">
        <v>37</v>
      </c>
      <c r="J426" s="22" t="s">
        <v>73</v>
      </c>
      <c r="K426" s="22" t="s">
        <v>74</v>
      </c>
      <c r="L426" s="23">
        <v>2483358.2706993753</v>
      </c>
      <c r="M426" s="23">
        <v>1862291.83</v>
      </c>
      <c r="N426" s="23">
        <v>2128416.2599999998</v>
      </c>
      <c r="O426" s="23">
        <f t="shared" si="30"/>
        <v>354942.01069937553</v>
      </c>
      <c r="P426" s="23">
        <f t="shared" si="32"/>
        <v>354942.01069937553</v>
      </c>
      <c r="Q426" s="23">
        <v>0</v>
      </c>
      <c r="R426" s="23">
        <f t="shared" si="33"/>
        <v>354942.01069937553</v>
      </c>
      <c r="S426" s="23">
        <f t="shared" si="31"/>
        <v>354942.01069937553</v>
      </c>
      <c r="T426" s="23">
        <v>0</v>
      </c>
      <c r="U426" s="23"/>
      <c r="V426" s="35" t="str" cm="1">
        <f t="array" ref="V426">_xlfn.IFS(H426="Majandamiskulud","2.1",H426="Tööjõukulud","2.2",H426="Muud kulud","2.4",H426="Muud tegevuskulud","2.4",H426="Sotsiaaltoetused","2.3",H426="Muud antud toetused ja ülekanded","2.3",H426="Materiaalsete ja immateriaalsete vara soetamine/renoveerimine","4")</f>
        <v>4</v>
      </c>
    </row>
    <row r="427" spans="1:22" x14ac:dyDescent="0.3">
      <c r="A427" s="22" t="s">
        <v>29</v>
      </c>
      <c r="B427" s="22" t="s">
        <v>69</v>
      </c>
      <c r="C427" s="22"/>
      <c r="D427" s="22"/>
      <c r="E427" s="22"/>
      <c r="F427" s="22"/>
      <c r="G427" s="22" t="s">
        <v>137</v>
      </c>
      <c r="H427" s="22" t="s">
        <v>70</v>
      </c>
      <c r="I427" s="22" t="s">
        <v>37</v>
      </c>
      <c r="J427" s="22" t="s">
        <v>142</v>
      </c>
      <c r="K427" s="22" t="s">
        <v>143</v>
      </c>
      <c r="L427" s="23">
        <v>652294.9995522775</v>
      </c>
      <c r="M427" s="23">
        <v>0</v>
      </c>
      <c r="N427" s="23">
        <v>608611.20000000007</v>
      </c>
      <c r="O427" s="23">
        <f t="shared" si="30"/>
        <v>43683.799552277429</v>
      </c>
      <c r="P427" s="23">
        <f t="shared" si="32"/>
        <v>43683.799552277429</v>
      </c>
      <c r="Q427" s="23">
        <v>0</v>
      </c>
      <c r="R427" s="23">
        <f t="shared" si="33"/>
        <v>43683.799552277429</v>
      </c>
      <c r="S427" s="23">
        <f t="shared" si="31"/>
        <v>43683.799552277429</v>
      </c>
      <c r="T427" s="23">
        <v>0</v>
      </c>
      <c r="U427" s="23"/>
      <c r="V427" s="35" t="str" cm="1">
        <f t="array" ref="V427">_xlfn.IFS(H427="Majandamiskulud","2.1",H427="Tööjõukulud","2.2",H427="Muud kulud","2.4",H427="Muud tegevuskulud","2.4",H427="Sotsiaaltoetused","2.3",H427="Muud antud toetused ja ülekanded","2.3",H427="Materiaalsete ja immateriaalsete vara soetamine/renoveerimine","4")</f>
        <v>4</v>
      </c>
    </row>
    <row r="428" spans="1:22" x14ac:dyDescent="0.3">
      <c r="A428" s="22" t="s">
        <v>29</v>
      </c>
      <c r="B428" s="22" t="s">
        <v>69</v>
      </c>
      <c r="C428" s="22"/>
      <c r="D428" s="22"/>
      <c r="E428" s="22"/>
      <c r="F428" s="22"/>
      <c r="G428" s="22" t="s">
        <v>137</v>
      </c>
      <c r="H428" s="22" t="s">
        <v>70</v>
      </c>
      <c r="I428" s="22" t="s">
        <v>37</v>
      </c>
      <c r="J428" s="22" t="s">
        <v>144</v>
      </c>
      <c r="K428" s="22" t="s">
        <v>145</v>
      </c>
      <c r="L428" s="23">
        <v>662605.00240767072</v>
      </c>
      <c r="M428" s="23">
        <v>100</v>
      </c>
      <c r="N428" s="23">
        <v>608063.65999999992</v>
      </c>
      <c r="O428" s="23">
        <f t="shared" si="30"/>
        <v>54541.342407670803</v>
      </c>
      <c r="P428" s="23">
        <f t="shared" si="32"/>
        <v>54541.342407670803</v>
      </c>
      <c r="Q428" s="23">
        <v>0</v>
      </c>
      <c r="R428" s="23">
        <f t="shared" si="33"/>
        <v>54541.342407670803</v>
      </c>
      <c r="S428" s="23">
        <f t="shared" si="31"/>
        <v>54541.342407670803</v>
      </c>
      <c r="T428" s="23">
        <v>0</v>
      </c>
      <c r="U428" s="23"/>
      <c r="V428" s="35" t="str" cm="1">
        <f t="array" ref="V428">_xlfn.IFS(H428="Majandamiskulud","2.1",H428="Tööjõukulud","2.2",H428="Muud kulud","2.4",H428="Muud tegevuskulud","2.4",H428="Sotsiaaltoetused","2.3",H428="Muud antud toetused ja ülekanded","2.3",H428="Materiaalsete ja immateriaalsete vara soetamine/renoveerimine","4")</f>
        <v>4</v>
      </c>
    </row>
    <row r="429" spans="1:22" x14ac:dyDescent="0.3">
      <c r="A429" s="22" t="s">
        <v>29</v>
      </c>
      <c r="B429" s="22" t="s">
        <v>69</v>
      </c>
      <c r="C429" s="22"/>
      <c r="D429" s="22"/>
      <c r="E429" s="22"/>
      <c r="F429" s="22"/>
      <c r="G429" s="22" t="s">
        <v>137</v>
      </c>
      <c r="H429" s="22" t="s">
        <v>70</v>
      </c>
      <c r="I429" s="22" t="s">
        <v>37</v>
      </c>
      <c r="J429" s="22" t="s">
        <v>146</v>
      </c>
      <c r="K429" s="22" t="s">
        <v>147</v>
      </c>
      <c r="L429" s="23">
        <v>820191.00115034031</v>
      </c>
      <c r="M429" s="23">
        <v>99.999999999999304</v>
      </c>
      <c r="N429" s="23">
        <v>774247.86999999988</v>
      </c>
      <c r="O429" s="23">
        <f t="shared" si="30"/>
        <v>45943.131150340429</v>
      </c>
      <c r="P429" s="23">
        <f t="shared" si="32"/>
        <v>45943.131150340429</v>
      </c>
      <c r="Q429" s="23">
        <v>0</v>
      </c>
      <c r="R429" s="23">
        <f t="shared" si="33"/>
        <v>45943.131150340429</v>
      </c>
      <c r="S429" s="23">
        <f t="shared" si="31"/>
        <v>45943.131150340429</v>
      </c>
      <c r="T429" s="23">
        <v>0</v>
      </c>
      <c r="U429" s="23"/>
      <c r="V429" s="35" t="str" cm="1">
        <f t="array" ref="V429">_xlfn.IFS(H429="Majandamiskulud","2.1",H429="Tööjõukulud","2.2",H429="Muud kulud","2.4",H429="Muud tegevuskulud","2.4",H429="Sotsiaaltoetused","2.3",H429="Muud antud toetused ja ülekanded","2.3",H429="Materiaalsete ja immateriaalsete vara soetamine/renoveerimine","4")</f>
        <v>4</v>
      </c>
    </row>
    <row r="430" spans="1:22" x14ac:dyDescent="0.3">
      <c r="A430" s="22" t="s">
        <v>29</v>
      </c>
      <c r="B430" s="22" t="s">
        <v>69</v>
      </c>
      <c r="C430" s="22"/>
      <c r="D430" s="22"/>
      <c r="E430" s="22"/>
      <c r="F430" s="22"/>
      <c r="G430" s="22" t="s">
        <v>137</v>
      </c>
      <c r="H430" s="22" t="s">
        <v>70</v>
      </c>
      <c r="I430" s="22" t="s">
        <v>37</v>
      </c>
      <c r="J430" s="22" t="s">
        <v>59</v>
      </c>
      <c r="K430" s="22" t="s">
        <v>60</v>
      </c>
      <c r="L430" s="23">
        <v>155000</v>
      </c>
      <c r="M430" s="23">
        <v>0</v>
      </c>
      <c r="N430" s="23">
        <v>143027.5</v>
      </c>
      <c r="O430" s="23">
        <f t="shared" si="30"/>
        <v>11972.5</v>
      </c>
      <c r="P430" s="23">
        <f t="shared" si="32"/>
        <v>11972.5</v>
      </c>
      <c r="Q430" s="23">
        <v>0</v>
      </c>
      <c r="R430" s="23">
        <f t="shared" si="33"/>
        <v>11972.5</v>
      </c>
      <c r="S430" s="23">
        <f t="shared" si="31"/>
        <v>11972.5</v>
      </c>
      <c r="T430" s="23">
        <v>0</v>
      </c>
      <c r="U430" s="23"/>
      <c r="V430" s="35" t="str" cm="1">
        <f t="array" ref="V430">_xlfn.IFS(H430="Majandamiskulud","2.1",H430="Tööjõukulud","2.2",H430="Muud kulud","2.4",H430="Muud tegevuskulud","2.4",H430="Sotsiaaltoetused","2.3",H430="Muud antud toetused ja ülekanded","2.3",H430="Materiaalsete ja immateriaalsete vara soetamine/renoveerimine","4")</f>
        <v>4</v>
      </c>
    </row>
    <row r="431" spans="1:22" x14ac:dyDescent="0.3">
      <c r="A431" s="22" t="s">
        <v>29</v>
      </c>
      <c r="B431" s="22" t="s">
        <v>69</v>
      </c>
      <c r="C431" s="22"/>
      <c r="D431" s="22"/>
      <c r="E431" s="22"/>
      <c r="F431" s="22"/>
      <c r="G431" s="22" t="s">
        <v>137</v>
      </c>
      <c r="H431" s="22" t="s">
        <v>70</v>
      </c>
      <c r="I431" s="22" t="s">
        <v>37</v>
      </c>
      <c r="J431" s="22" t="s">
        <v>148</v>
      </c>
      <c r="K431" s="22" t="s">
        <v>149</v>
      </c>
      <c r="L431" s="23">
        <v>15017.799999999996</v>
      </c>
      <c r="M431" s="23">
        <v>15017.799999999996</v>
      </c>
      <c r="N431" s="23">
        <v>0</v>
      </c>
      <c r="O431" s="23">
        <f t="shared" si="30"/>
        <v>15017.799999999996</v>
      </c>
      <c r="P431" s="23">
        <v>0</v>
      </c>
      <c r="Q431" s="23">
        <v>0</v>
      </c>
      <c r="R431" s="23">
        <v>0</v>
      </c>
      <c r="S431" s="23">
        <f t="shared" si="31"/>
        <v>0</v>
      </c>
      <c r="T431" s="23">
        <f>O431</f>
        <v>15017.799999999996</v>
      </c>
      <c r="U431" s="23"/>
      <c r="V431" s="35" t="str" cm="1">
        <f t="array" ref="V431">_xlfn.IFS(H431="Majandamiskulud","2.1",H431="Tööjõukulud","2.2",H431="Muud kulud","2.4",H431="Muud tegevuskulud","2.4",H431="Sotsiaaltoetused","2.3",H431="Muud antud toetused ja ülekanded","2.3",H431="Materiaalsete ja immateriaalsete vara soetamine/renoveerimine","4")</f>
        <v>4</v>
      </c>
    </row>
    <row r="432" spans="1:22" x14ac:dyDescent="0.3">
      <c r="A432" s="22" t="s">
        <v>29</v>
      </c>
      <c r="B432" s="22" t="s">
        <v>69</v>
      </c>
      <c r="C432" s="22"/>
      <c r="D432" s="22"/>
      <c r="E432" s="22"/>
      <c r="F432" s="22"/>
      <c r="G432" s="22" t="s">
        <v>137</v>
      </c>
      <c r="H432" s="22" t="s">
        <v>70</v>
      </c>
      <c r="I432" s="22" t="s">
        <v>37</v>
      </c>
      <c r="J432" s="22" t="s">
        <v>150</v>
      </c>
      <c r="K432" s="22" t="s">
        <v>151</v>
      </c>
      <c r="L432" s="23">
        <v>5832.9999999999927</v>
      </c>
      <c r="M432" s="23">
        <v>5832.9999999999927</v>
      </c>
      <c r="N432" s="23">
        <v>0</v>
      </c>
      <c r="O432" s="23">
        <f t="shared" si="30"/>
        <v>5832.9999999999927</v>
      </c>
      <c r="P432" s="23">
        <v>0</v>
      </c>
      <c r="Q432" s="23">
        <v>0</v>
      </c>
      <c r="R432" s="23">
        <v>0</v>
      </c>
      <c r="S432" s="23">
        <f t="shared" si="31"/>
        <v>0</v>
      </c>
      <c r="T432" s="23">
        <f>O432</f>
        <v>5832.9999999999927</v>
      </c>
      <c r="U432" s="23"/>
      <c r="V432" s="35" t="str" cm="1">
        <f t="array" ref="V432">_xlfn.IFS(H432="Majandamiskulud","2.1",H432="Tööjõukulud","2.2",H432="Muud kulud","2.4",H432="Muud tegevuskulud","2.4",H432="Sotsiaaltoetused","2.3",H432="Muud antud toetused ja ülekanded","2.3",H432="Materiaalsete ja immateriaalsete vara soetamine/renoveerimine","4")</f>
        <v>4</v>
      </c>
    </row>
    <row r="433" spans="1:22" x14ac:dyDescent="0.3">
      <c r="A433" s="22" t="s">
        <v>29</v>
      </c>
      <c r="B433" s="22" t="s">
        <v>69</v>
      </c>
      <c r="C433" s="22"/>
      <c r="D433" s="22"/>
      <c r="E433" s="22"/>
      <c r="F433" s="22"/>
      <c r="G433" s="22" t="s">
        <v>137</v>
      </c>
      <c r="H433" s="22" t="s">
        <v>70</v>
      </c>
      <c r="I433" s="22" t="s">
        <v>37</v>
      </c>
      <c r="J433" s="22" t="s">
        <v>41</v>
      </c>
      <c r="K433" s="22" t="s">
        <v>42</v>
      </c>
      <c r="L433" s="23">
        <v>13749.94</v>
      </c>
      <c r="M433" s="23">
        <v>13749.94</v>
      </c>
      <c r="N433" s="23">
        <v>13730</v>
      </c>
      <c r="O433" s="23">
        <f t="shared" si="30"/>
        <v>19.940000000000509</v>
      </c>
      <c r="P433" s="23">
        <v>0</v>
      </c>
      <c r="Q433" s="23">
        <v>0</v>
      </c>
      <c r="R433" s="23">
        <v>0</v>
      </c>
      <c r="S433" s="23">
        <f t="shared" si="31"/>
        <v>0</v>
      </c>
      <c r="T433" s="23">
        <f>O433</f>
        <v>19.940000000000509</v>
      </c>
      <c r="U433" s="23"/>
      <c r="V433" s="35" t="str" cm="1">
        <f t="array" ref="V433">_xlfn.IFS(H433="Majandamiskulud","2.1",H433="Tööjõukulud","2.2",H433="Muud kulud","2.4",H433="Muud tegevuskulud","2.4",H433="Sotsiaaltoetused","2.3",H433="Muud antud toetused ja ülekanded","2.3",H433="Materiaalsete ja immateriaalsete vara soetamine/renoveerimine","4")</f>
        <v>4</v>
      </c>
    </row>
    <row r="434" spans="1:22" x14ac:dyDescent="0.3">
      <c r="A434" s="22" t="s">
        <v>29</v>
      </c>
      <c r="B434" s="22" t="s">
        <v>30</v>
      </c>
      <c r="C434" s="22" t="s">
        <v>31</v>
      </c>
      <c r="D434" s="22" t="s">
        <v>152</v>
      </c>
      <c r="E434" s="22" t="s">
        <v>110</v>
      </c>
      <c r="F434" s="22" t="s">
        <v>111</v>
      </c>
      <c r="G434" s="22" t="s">
        <v>137</v>
      </c>
      <c r="H434" s="22" t="s">
        <v>36</v>
      </c>
      <c r="I434" s="22" t="s">
        <v>37</v>
      </c>
      <c r="J434" s="22" t="s">
        <v>39</v>
      </c>
      <c r="K434" s="22" t="s">
        <v>40</v>
      </c>
      <c r="L434" s="23">
        <v>0</v>
      </c>
      <c r="M434" s="23">
        <v>0</v>
      </c>
      <c r="N434" s="23">
        <v>0</v>
      </c>
      <c r="O434" s="23">
        <v>0</v>
      </c>
      <c r="P434" s="23">
        <v>0</v>
      </c>
      <c r="Q434" s="23">
        <v>0</v>
      </c>
      <c r="R434" s="23">
        <v>0</v>
      </c>
      <c r="S434" s="23">
        <f t="shared" si="31"/>
        <v>0</v>
      </c>
      <c r="T434" s="23">
        <f>O434</f>
        <v>0</v>
      </c>
      <c r="U434" s="23"/>
      <c r="V434" s="35" t="str" cm="1">
        <f t="array" ref="V434">_xlfn.IFS(H434="Majandamiskulud","2.1",H434="Tööjõukulud","2.2",H434="Muud kulud","2.4",H434="Muud tegevuskulud","2.4",H434="Sotsiaaltoetused","2.3",H434="Muud antud toetused ja ülekanded","2.3",H434="Materiaalsete ja immateriaalsete vara soetamine/renoveerimine","4")</f>
        <v>2.1</v>
      </c>
    </row>
    <row r="435" spans="1:22" x14ac:dyDescent="0.3">
      <c r="A435" s="22" t="s">
        <v>29</v>
      </c>
      <c r="B435" s="22" t="s">
        <v>30</v>
      </c>
      <c r="C435" s="22" t="s">
        <v>31</v>
      </c>
      <c r="D435" s="22" t="s">
        <v>152</v>
      </c>
      <c r="E435" s="22" t="s">
        <v>110</v>
      </c>
      <c r="F435" s="22" t="s">
        <v>111</v>
      </c>
      <c r="G435" s="22" t="s">
        <v>137</v>
      </c>
      <c r="H435" s="22" t="s">
        <v>36</v>
      </c>
      <c r="I435" s="22" t="s">
        <v>37</v>
      </c>
      <c r="J435" s="22" t="s">
        <v>59</v>
      </c>
      <c r="K435" s="22" t="s">
        <v>60</v>
      </c>
      <c r="L435" s="23">
        <v>0</v>
      </c>
      <c r="M435" s="23">
        <v>0</v>
      </c>
      <c r="N435" s="23">
        <v>0</v>
      </c>
      <c r="O435" s="23">
        <v>0</v>
      </c>
      <c r="P435" s="23">
        <v>0</v>
      </c>
      <c r="Q435" s="23">
        <v>0</v>
      </c>
      <c r="R435" s="23">
        <v>4848.5685318454107</v>
      </c>
      <c r="S435" s="23">
        <f t="shared" si="31"/>
        <v>4848.5685318454107</v>
      </c>
      <c r="T435" s="23">
        <v>0</v>
      </c>
      <c r="U435" s="23"/>
      <c r="V435" s="35" t="str" cm="1">
        <f t="array" ref="V435">_xlfn.IFS(H435="Majandamiskulud","2.1",H435="Tööjõukulud","2.2",H435="Muud kulud","2.4",H435="Muud tegevuskulud","2.4",H435="Sotsiaaltoetused","2.3",H435="Muud antud toetused ja ülekanded","2.3",H435="Materiaalsete ja immateriaalsete vara soetamine/renoveerimine","4")</f>
        <v>2.1</v>
      </c>
    </row>
    <row r="436" spans="1:22" x14ac:dyDescent="0.3">
      <c r="A436" s="22" t="s">
        <v>29</v>
      </c>
      <c r="B436" s="22" t="s">
        <v>30</v>
      </c>
      <c r="C436" s="22" t="s">
        <v>31</v>
      </c>
      <c r="D436" s="22" t="s">
        <v>152</v>
      </c>
      <c r="E436" s="22" t="s">
        <v>110</v>
      </c>
      <c r="F436" s="22" t="s">
        <v>111</v>
      </c>
      <c r="G436" s="22" t="s">
        <v>137</v>
      </c>
      <c r="H436" s="22" t="s">
        <v>63</v>
      </c>
      <c r="I436" s="22" t="s">
        <v>37</v>
      </c>
      <c r="J436" s="22" t="s">
        <v>38</v>
      </c>
      <c r="K436" s="22" t="s">
        <v>38</v>
      </c>
      <c r="L436" s="23">
        <v>0</v>
      </c>
      <c r="M436" s="23">
        <v>0</v>
      </c>
      <c r="N436" s="23">
        <v>0</v>
      </c>
      <c r="O436" s="23">
        <v>0</v>
      </c>
      <c r="P436" s="23">
        <v>0</v>
      </c>
      <c r="Q436" s="23">
        <v>1168.3524047521009</v>
      </c>
      <c r="R436" s="23">
        <v>0</v>
      </c>
      <c r="S436" s="23">
        <f t="shared" si="31"/>
        <v>1168.3524047521009</v>
      </c>
      <c r="T436" s="23">
        <v>0</v>
      </c>
      <c r="U436" s="23"/>
      <c r="V436" s="35" t="str" cm="1">
        <f t="array" ref="V436">_xlfn.IFS(H436="Majandamiskulud","2.1",H436="Tööjõukulud","2.2",H436="Muud kulud","2.4",H436="Muud tegevuskulud","2.4",H436="Sotsiaaltoetused","2.3",H436="Muud antud toetused ja ülekanded","2.3",H436="Materiaalsete ja immateriaalsete vara soetamine/renoveerimine","4")</f>
        <v>2.3</v>
      </c>
    </row>
    <row r="437" spans="1:22" x14ac:dyDescent="0.3">
      <c r="A437" s="22" t="s">
        <v>29</v>
      </c>
      <c r="B437" s="22" t="s">
        <v>30</v>
      </c>
      <c r="C437" s="22" t="s">
        <v>31</v>
      </c>
      <c r="D437" s="22" t="s">
        <v>152</v>
      </c>
      <c r="E437" s="22" t="s">
        <v>110</v>
      </c>
      <c r="F437" s="22" t="s">
        <v>111</v>
      </c>
      <c r="G437" s="22" t="s">
        <v>137</v>
      </c>
      <c r="H437" s="22" t="s">
        <v>46</v>
      </c>
      <c r="I437" s="22" t="s">
        <v>37</v>
      </c>
      <c r="J437" s="22" t="s">
        <v>138</v>
      </c>
      <c r="K437" s="22" t="s">
        <v>139</v>
      </c>
      <c r="L437" s="23">
        <v>0</v>
      </c>
      <c r="M437" s="23">
        <v>0</v>
      </c>
      <c r="N437" s="23">
        <v>0</v>
      </c>
      <c r="O437" s="23">
        <v>0</v>
      </c>
      <c r="P437" s="23">
        <v>0</v>
      </c>
      <c r="Q437" s="23">
        <v>0</v>
      </c>
      <c r="R437" s="23">
        <v>0</v>
      </c>
      <c r="S437" s="23">
        <f t="shared" si="31"/>
        <v>0</v>
      </c>
      <c r="T437" s="23">
        <v>211.32280692689488</v>
      </c>
      <c r="U437" s="23"/>
      <c r="V437" s="35" t="str" cm="1">
        <f t="array" ref="V437">_xlfn.IFS(H437="Majandamiskulud","2.1",H437="Tööjõukulud","2.2",H437="Muud kulud","2.4",H437="Muud tegevuskulud","2.4",H437="Sotsiaaltoetused","2.3",H437="Muud antud toetused ja ülekanded","2.3",H437="Materiaalsete ja immateriaalsete vara soetamine/renoveerimine","4")</f>
        <v>2.2</v>
      </c>
    </row>
    <row r="438" spans="1:22" x14ac:dyDescent="0.3">
      <c r="A438" s="22" t="s">
        <v>29</v>
      </c>
      <c r="B438" s="22" t="s">
        <v>30</v>
      </c>
      <c r="C438" s="22" t="s">
        <v>31</v>
      </c>
      <c r="D438" s="22" t="s">
        <v>47</v>
      </c>
      <c r="E438" s="22" t="s">
        <v>116</v>
      </c>
      <c r="F438" s="22" t="s">
        <v>117</v>
      </c>
      <c r="G438" s="22" t="s">
        <v>137</v>
      </c>
      <c r="H438" s="22" t="s">
        <v>36</v>
      </c>
      <c r="I438" s="22" t="s">
        <v>37</v>
      </c>
      <c r="J438" s="22" t="s">
        <v>38</v>
      </c>
      <c r="K438" s="22" t="s">
        <v>38</v>
      </c>
      <c r="L438" s="23">
        <v>0</v>
      </c>
      <c r="M438" s="23">
        <v>0</v>
      </c>
      <c r="N438" s="23">
        <v>0</v>
      </c>
      <c r="O438" s="23">
        <v>0</v>
      </c>
      <c r="P438" s="23">
        <v>0</v>
      </c>
      <c r="Q438" s="23">
        <v>200216.10582764537</v>
      </c>
      <c r="R438" s="23">
        <v>0</v>
      </c>
      <c r="S438" s="23">
        <f t="shared" si="31"/>
        <v>200216.10582764537</v>
      </c>
      <c r="T438" s="23">
        <v>0</v>
      </c>
      <c r="U438" s="23"/>
      <c r="V438" s="35" t="str" cm="1">
        <f t="array" ref="V438">_xlfn.IFS(H438="Majandamiskulud","2.1",H438="Tööjõukulud","2.2",H438="Muud kulud","2.4",H438="Muud tegevuskulud","2.4",H438="Sotsiaaltoetused","2.3",H438="Muud antud toetused ja ülekanded","2.3",H438="Materiaalsete ja immateriaalsete vara soetamine/renoveerimine","4")</f>
        <v>2.1</v>
      </c>
    </row>
    <row r="439" spans="1:22" x14ac:dyDescent="0.3">
      <c r="A439" s="22" t="s">
        <v>29</v>
      </c>
      <c r="B439" s="22" t="s">
        <v>30</v>
      </c>
      <c r="C439" s="22" t="s">
        <v>31</v>
      </c>
      <c r="D439" s="22" t="s">
        <v>47</v>
      </c>
      <c r="E439" s="22" t="s">
        <v>116</v>
      </c>
      <c r="F439" s="22" t="s">
        <v>117</v>
      </c>
      <c r="G439" s="22" t="s">
        <v>137</v>
      </c>
      <c r="H439" s="22" t="s">
        <v>36</v>
      </c>
      <c r="I439" s="22" t="s">
        <v>37</v>
      </c>
      <c r="J439" s="22" t="s">
        <v>39</v>
      </c>
      <c r="K439" s="22" t="s">
        <v>40</v>
      </c>
      <c r="L439" s="23">
        <v>0</v>
      </c>
      <c r="M439" s="23">
        <v>0</v>
      </c>
      <c r="N439" s="23">
        <v>0</v>
      </c>
      <c r="O439" s="23">
        <v>0</v>
      </c>
      <c r="P439" s="23">
        <v>0</v>
      </c>
      <c r="Q439" s="23">
        <v>0</v>
      </c>
      <c r="R439" s="23">
        <v>0</v>
      </c>
      <c r="S439" s="23">
        <f t="shared" si="31"/>
        <v>0</v>
      </c>
      <c r="T439" s="23">
        <v>0</v>
      </c>
      <c r="U439" s="23"/>
      <c r="V439" s="35" t="str" cm="1">
        <f t="array" ref="V439">_xlfn.IFS(H439="Majandamiskulud","2.1",H439="Tööjõukulud","2.2",H439="Muud kulud","2.4",H439="Muud tegevuskulud","2.4",H439="Sotsiaaltoetused","2.3",H439="Muud antud toetused ja ülekanded","2.3",H439="Materiaalsete ja immateriaalsete vara soetamine/renoveerimine","4")</f>
        <v>2.1</v>
      </c>
    </row>
    <row r="440" spans="1:22" x14ac:dyDescent="0.3">
      <c r="A440" s="22" t="s">
        <v>29</v>
      </c>
      <c r="B440" s="22" t="s">
        <v>30</v>
      </c>
      <c r="C440" s="22" t="s">
        <v>31</v>
      </c>
      <c r="D440" s="22" t="s">
        <v>47</v>
      </c>
      <c r="E440" s="22" t="s">
        <v>116</v>
      </c>
      <c r="F440" s="22" t="s">
        <v>117</v>
      </c>
      <c r="G440" s="22" t="s">
        <v>137</v>
      </c>
      <c r="H440" s="22" t="s">
        <v>36</v>
      </c>
      <c r="I440" s="22" t="s">
        <v>37</v>
      </c>
      <c r="J440" s="22" t="s">
        <v>59</v>
      </c>
      <c r="K440" s="22" t="s">
        <v>60</v>
      </c>
      <c r="L440" s="23">
        <v>0</v>
      </c>
      <c r="M440" s="23">
        <v>0</v>
      </c>
      <c r="N440" s="23">
        <v>0</v>
      </c>
      <c r="O440" s="23">
        <v>0</v>
      </c>
      <c r="P440" s="23">
        <v>0</v>
      </c>
      <c r="Q440" s="23">
        <v>0</v>
      </c>
      <c r="R440" s="23">
        <v>1802.1775840760297</v>
      </c>
      <c r="S440" s="23">
        <f t="shared" si="31"/>
        <v>1802.1775840760297</v>
      </c>
      <c r="T440" s="23">
        <v>0</v>
      </c>
      <c r="U440" s="23"/>
      <c r="V440" s="35" t="str" cm="1">
        <f t="array" ref="V440">_xlfn.IFS(H440="Majandamiskulud","2.1",H440="Tööjõukulud","2.2",H440="Muud kulud","2.4",H440="Muud tegevuskulud","2.4",H440="Sotsiaaltoetused","2.3",H440="Muud antud toetused ja ülekanded","2.3",H440="Materiaalsete ja immateriaalsete vara soetamine/renoveerimine","4")</f>
        <v>2.1</v>
      </c>
    </row>
    <row r="441" spans="1:22" x14ac:dyDescent="0.3">
      <c r="A441" s="22" t="s">
        <v>29</v>
      </c>
      <c r="B441" s="22" t="s">
        <v>30</v>
      </c>
      <c r="C441" s="22" t="s">
        <v>31</v>
      </c>
      <c r="D441" s="22" t="s">
        <v>47</v>
      </c>
      <c r="E441" s="22" t="s">
        <v>116</v>
      </c>
      <c r="F441" s="22" t="s">
        <v>117</v>
      </c>
      <c r="G441" s="22" t="s">
        <v>137</v>
      </c>
      <c r="H441" s="22" t="s">
        <v>63</v>
      </c>
      <c r="I441" s="22" t="s">
        <v>37</v>
      </c>
      <c r="J441" s="22" t="s">
        <v>38</v>
      </c>
      <c r="K441" s="22" t="s">
        <v>38</v>
      </c>
      <c r="L441" s="23">
        <v>0</v>
      </c>
      <c r="M441" s="23">
        <v>0</v>
      </c>
      <c r="N441" s="23">
        <v>0</v>
      </c>
      <c r="O441" s="23">
        <v>0</v>
      </c>
      <c r="P441" s="23">
        <v>0</v>
      </c>
      <c r="Q441" s="23">
        <v>400.38161611545945</v>
      </c>
      <c r="R441" s="23">
        <v>0</v>
      </c>
      <c r="S441" s="23">
        <f t="shared" si="31"/>
        <v>400.38161611545945</v>
      </c>
      <c r="T441" s="23">
        <v>0</v>
      </c>
      <c r="U441" s="23"/>
      <c r="V441" s="35" t="str" cm="1">
        <f t="array" ref="V441">_xlfn.IFS(H441="Majandamiskulud","2.1",H441="Tööjõukulud","2.2",H441="Muud kulud","2.4",H441="Muud tegevuskulud","2.4",H441="Sotsiaaltoetused","2.3",H441="Muud antud toetused ja ülekanded","2.3",H441="Materiaalsete ja immateriaalsete vara soetamine/renoveerimine","4")</f>
        <v>2.3</v>
      </c>
    </row>
    <row r="442" spans="1:22" x14ac:dyDescent="0.3">
      <c r="A442" s="22" t="s">
        <v>29</v>
      </c>
      <c r="B442" s="22" t="s">
        <v>30</v>
      </c>
      <c r="C442" s="22" t="s">
        <v>31</v>
      </c>
      <c r="D442" s="22" t="s">
        <v>47</v>
      </c>
      <c r="E442" s="22" t="s">
        <v>116</v>
      </c>
      <c r="F442" s="22" t="s">
        <v>117</v>
      </c>
      <c r="G442" s="22" t="s">
        <v>137</v>
      </c>
      <c r="H442" s="22" t="s">
        <v>46</v>
      </c>
      <c r="I442" s="22" t="s">
        <v>37</v>
      </c>
      <c r="J442" s="22" t="s">
        <v>138</v>
      </c>
      <c r="K442" s="22" t="s">
        <v>139</v>
      </c>
      <c r="L442" s="23">
        <v>0</v>
      </c>
      <c r="M442" s="23">
        <v>0</v>
      </c>
      <c r="N442" s="23">
        <v>0</v>
      </c>
      <c r="O442" s="23">
        <v>0</v>
      </c>
      <c r="P442" s="23">
        <v>0</v>
      </c>
      <c r="Q442" s="23">
        <v>0</v>
      </c>
      <c r="R442" s="23">
        <v>0</v>
      </c>
      <c r="S442" s="23">
        <f t="shared" si="31"/>
        <v>0</v>
      </c>
      <c r="T442" s="23">
        <v>139.65902959359175</v>
      </c>
      <c r="U442" s="23"/>
      <c r="V442" s="35" t="str" cm="1">
        <f t="array" ref="V442">_xlfn.IFS(H442="Majandamiskulud","2.1",H442="Tööjõukulud","2.2",H442="Muud kulud","2.4",H442="Muud tegevuskulud","2.4",H442="Sotsiaaltoetused","2.3",H442="Muud antud toetused ja ülekanded","2.3",H442="Materiaalsete ja immateriaalsete vara soetamine/renoveerimine","4")</f>
        <v>2.2</v>
      </c>
    </row>
    <row r="443" spans="1:22" x14ac:dyDescent="0.3">
      <c r="A443" s="22" t="s">
        <v>29</v>
      </c>
      <c r="B443" s="22" t="s">
        <v>30</v>
      </c>
      <c r="C443" s="22" t="s">
        <v>85</v>
      </c>
      <c r="D443" s="22" t="s">
        <v>153</v>
      </c>
      <c r="E443" s="22" t="s">
        <v>154</v>
      </c>
      <c r="F443" s="22" t="s">
        <v>155</v>
      </c>
      <c r="G443" s="22" t="s">
        <v>156</v>
      </c>
      <c r="H443" s="22" t="s">
        <v>63</v>
      </c>
      <c r="I443" s="22" t="s">
        <v>37</v>
      </c>
      <c r="J443" s="22" t="s">
        <v>157</v>
      </c>
      <c r="K443" s="22" t="s">
        <v>158</v>
      </c>
      <c r="L443" s="23">
        <v>4930499.9999000002</v>
      </c>
      <c r="M443" s="23">
        <v>0</v>
      </c>
      <c r="N443" s="23">
        <v>4930500</v>
      </c>
      <c r="O443" s="23">
        <f>L443-N443</f>
        <v>-9.999983012676239E-5</v>
      </c>
      <c r="P443" s="23">
        <f>O443</f>
        <v>-9.999983012676239E-5</v>
      </c>
      <c r="Q443" s="23">
        <f>P443</f>
        <v>-9.999983012676239E-5</v>
      </c>
      <c r="R443" s="23">
        <v>0</v>
      </c>
      <c r="S443" s="23">
        <f>SUM(Q443:R443)</f>
        <v>-9.999983012676239E-5</v>
      </c>
      <c r="T443" s="23">
        <v>0</v>
      </c>
      <c r="U443" s="23"/>
      <c r="V443" s="35" t="str" cm="1">
        <f t="array" ref="V443">_xlfn.IFS(H443="Majandamiskulud","2.1",H443="Tööjõukulud","2.2",H443="Muud kulud","2.4",H443="Muud tegevuskulud","2.4",H443="Sotsiaaltoetused","2.3",H443="Muud antud toetused ja ülekanded","2.3",H443="Materiaalsete ja immateriaalsete vara soetamine/renoveerimine","4")</f>
        <v>2.3</v>
      </c>
    </row>
    <row r="444" spans="1:22" x14ac:dyDescent="0.3">
      <c r="A444" s="22" t="s">
        <v>29</v>
      </c>
      <c r="B444" s="22" t="s">
        <v>30</v>
      </c>
      <c r="C444" s="22" t="s">
        <v>85</v>
      </c>
      <c r="D444" s="22" t="s">
        <v>86</v>
      </c>
      <c r="E444" s="22" t="s">
        <v>87</v>
      </c>
      <c r="F444" s="22" t="s">
        <v>88</v>
      </c>
      <c r="G444" s="22" t="s">
        <v>156</v>
      </c>
      <c r="H444" s="22" t="s">
        <v>36</v>
      </c>
      <c r="I444" s="22" t="s">
        <v>37</v>
      </c>
      <c r="J444" s="22" t="s">
        <v>38</v>
      </c>
      <c r="K444" s="22" t="s">
        <v>38</v>
      </c>
      <c r="L444" s="23">
        <v>41614.956910286914</v>
      </c>
      <c r="M444" s="23">
        <v>6822.6036230291611</v>
      </c>
      <c r="N444" s="23">
        <v>37337.833807973962</v>
      </c>
      <c r="O444" s="23">
        <f t="shared" ref="O444:O507" si="34">L444-N444</f>
        <v>4277.1231023129512</v>
      </c>
      <c r="P444" s="23">
        <f>O444</f>
        <v>4277.1231023129512</v>
      </c>
      <c r="Q444" s="23">
        <v>0</v>
      </c>
      <c r="R444" s="23">
        <v>0</v>
      </c>
      <c r="S444" s="23">
        <f t="shared" ref="S444:S507" si="35">SUM(Q444:R444)</f>
        <v>0</v>
      </c>
      <c r="T444" s="23">
        <v>0</v>
      </c>
      <c r="U444" s="23"/>
      <c r="V444" s="35" t="str" cm="1">
        <f t="array" ref="V444">_xlfn.IFS(H444="Majandamiskulud","2.1",H444="Tööjõukulud","2.2",H444="Muud kulud","2.4",H444="Muud tegevuskulud","2.4",H444="Sotsiaaltoetused","2.3",H444="Muud antud toetused ja ülekanded","2.3",H444="Materiaalsete ja immateriaalsete vara soetamine/renoveerimine","4")</f>
        <v>2.1</v>
      </c>
    </row>
    <row r="445" spans="1:22" x14ac:dyDescent="0.3">
      <c r="A445" s="22" t="s">
        <v>29</v>
      </c>
      <c r="B445" s="22" t="s">
        <v>30</v>
      </c>
      <c r="C445" s="22" t="s">
        <v>85</v>
      </c>
      <c r="D445" s="22" t="s">
        <v>86</v>
      </c>
      <c r="E445" s="22" t="s">
        <v>87</v>
      </c>
      <c r="F445" s="22" t="s">
        <v>88</v>
      </c>
      <c r="G445" s="22" t="s">
        <v>156</v>
      </c>
      <c r="H445" s="22" t="s">
        <v>36</v>
      </c>
      <c r="I445" s="22" t="s">
        <v>37</v>
      </c>
      <c r="J445" s="22" t="s">
        <v>39</v>
      </c>
      <c r="K445" s="22" t="s">
        <v>40</v>
      </c>
      <c r="L445" s="23">
        <v>25812.760926891126</v>
      </c>
      <c r="M445" s="23">
        <v>0</v>
      </c>
      <c r="N445" s="23">
        <v>26267.704825500015</v>
      </c>
      <c r="O445" s="23">
        <f t="shared" si="34"/>
        <v>-454.94389860888987</v>
      </c>
      <c r="P445" s="23">
        <v>0</v>
      </c>
      <c r="Q445" s="23">
        <v>0</v>
      </c>
      <c r="R445" s="23">
        <v>0</v>
      </c>
      <c r="S445" s="23">
        <f t="shared" si="35"/>
        <v>0</v>
      </c>
      <c r="T445" s="23">
        <f>O445</f>
        <v>-454.94389860888987</v>
      </c>
      <c r="U445" s="23"/>
      <c r="V445" s="35" t="str" cm="1">
        <f t="array" ref="V445">_xlfn.IFS(H445="Majandamiskulud","2.1",H445="Tööjõukulud","2.2",H445="Muud kulud","2.4",H445="Muud tegevuskulud","2.4",H445="Sotsiaaltoetused","2.3",H445="Muud antud toetused ja ülekanded","2.3",H445="Materiaalsete ja immateriaalsete vara soetamine/renoveerimine","4")</f>
        <v>2.1</v>
      </c>
    </row>
    <row r="446" spans="1:22" x14ac:dyDescent="0.3">
      <c r="A446" s="22" t="s">
        <v>29</v>
      </c>
      <c r="B446" s="22" t="s">
        <v>30</v>
      </c>
      <c r="C446" s="22" t="s">
        <v>85</v>
      </c>
      <c r="D446" s="22" t="s">
        <v>86</v>
      </c>
      <c r="E446" s="22" t="s">
        <v>87</v>
      </c>
      <c r="F446" s="22" t="s">
        <v>88</v>
      </c>
      <c r="G446" s="22" t="s">
        <v>156</v>
      </c>
      <c r="H446" s="22" t="s">
        <v>36</v>
      </c>
      <c r="I446" s="22" t="s">
        <v>37</v>
      </c>
      <c r="J446" s="22" t="s">
        <v>159</v>
      </c>
      <c r="K446" s="22" t="s">
        <v>160</v>
      </c>
      <c r="L446" s="23">
        <v>439.8</v>
      </c>
      <c r="M446" s="23">
        <v>439.8</v>
      </c>
      <c r="N446" s="23">
        <v>444.27130000000011</v>
      </c>
      <c r="O446" s="23">
        <f t="shared" si="34"/>
        <v>-4.4713000000000989</v>
      </c>
      <c r="P446" s="23">
        <v>0</v>
      </c>
      <c r="Q446" s="23">
        <v>0</v>
      </c>
      <c r="R446" s="23">
        <v>0</v>
      </c>
      <c r="S446" s="23">
        <f t="shared" si="35"/>
        <v>0</v>
      </c>
      <c r="T446" s="23">
        <f>O446</f>
        <v>-4.4713000000000989</v>
      </c>
      <c r="U446" s="23"/>
      <c r="V446" s="35" t="str" cm="1">
        <f t="array" ref="V446">_xlfn.IFS(H446="Majandamiskulud","2.1",H446="Tööjõukulud","2.2",H446="Muud kulud","2.4",H446="Muud tegevuskulud","2.4",H446="Sotsiaaltoetused","2.3",H446="Muud antud toetused ja ülekanded","2.3",H446="Materiaalsete ja immateriaalsete vara soetamine/renoveerimine","4")</f>
        <v>2.1</v>
      </c>
    </row>
    <row r="447" spans="1:22" x14ac:dyDescent="0.3">
      <c r="A447" s="22" t="s">
        <v>29</v>
      </c>
      <c r="B447" s="22" t="s">
        <v>30</v>
      </c>
      <c r="C447" s="22" t="s">
        <v>85</v>
      </c>
      <c r="D447" s="22" t="s">
        <v>86</v>
      </c>
      <c r="E447" s="22" t="s">
        <v>87</v>
      </c>
      <c r="F447" s="22" t="s">
        <v>88</v>
      </c>
      <c r="G447" s="22" t="s">
        <v>156</v>
      </c>
      <c r="H447" s="22" t="s">
        <v>63</v>
      </c>
      <c r="I447" s="22" t="s">
        <v>37</v>
      </c>
      <c r="J447" s="22" t="s">
        <v>38</v>
      </c>
      <c r="K447" s="22" t="s">
        <v>38</v>
      </c>
      <c r="L447" s="23">
        <v>3501885.9979000003</v>
      </c>
      <c r="M447" s="23">
        <v>439529.00000000012</v>
      </c>
      <c r="N447" s="23">
        <v>2594439.1597000002</v>
      </c>
      <c r="O447" s="23">
        <f t="shared" si="34"/>
        <v>907446.83820000011</v>
      </c>
      <c r="P447" s="23">
        <f t="shared" ref="P447:P450" si="36">O447</f>
        <v>907446.83820000011</v>
      </c>
      <c r="Q447" s="23">
        <v>0</v>
      </c>
      <c r="R447" s="23">
        <v>0</v>
      </c>
      <c r="S447" s="23">
        <f t="shared" si="35"/>
        <v>0</v>
      </c>
      <c r="T447" s="23">
        <v>0</v>
      </c>
      <c r="U447" s="23"/>
      <c r="V447" s="35" t="str" cm="1">
        <f t="array" ref="V447">_xlfn.IFS(H447="Majandamiskulud","2.1",H447="Tööjõukulud","2.2",H447="Muud kulud","2.4",H447="Muud tegevuskulud","2.4",H447="Sotsiaaltoetused","2.3",H447="Muud antud toetused ja ülekanded","2.3",H447="Materiaalsete ja immateriaalsete vara soetamine/renoveerimine","4")</f>
        <v>2.3</v>
      </c>
    </row>
    <row r="448" spans="1:22" x14ac:dyDescent="0.3">
      <c r="A448" s="22" t="s">
        <v>29</v>
      </c>
      <c r="B448" s="22" t="s">
        <v>30</v>
      </c>
      <c r="C448" s="22" t="s">
        <v>85</v>
      </c>
      <c r="D448" s="22" t="s">
        <v>86</v>
      </c>
      <c r="E448" s="22" t="s">
        <v>87</v>
      </c>
      <c r="F448" s="22" t="s">
        <v>88</v>
      </c>
      <c r="G448" s="22" t="s">
        <v>156</v>
      </c>
      <c r="H448" s="22" t="s">
        <v>45</v>
      </c>
      <c r="I448" s="22" t="s">
        <v>37</v>
      </c>
      <c r="J448" s="22" t="s">
        <v>38</v>
      </c>
      <c r="K448" s="22" t="s">
        <v>38</v>
      </c>
      <c r="L448" s="23">
        <v>258.39715706799996</v>
      </c>
      <c r="M448" s="23">
        <v>0</v>
      </c>
      <c r="N448" s="23">
        <v>225.18815519999998</v>
      </c>
      <c r="O448" s="23">
        <f t="shared" si="34"/>
        <v>33.209001867999973</v>
      </c>
      <c r="P448" s="23">
        <f t="shared" si="36"/>
        <v>33.209001867999973</v>
      </c>
      <c r="Q448" s="23">
        <v>0</v>
      </c>
      <c r="R448" s="23">
        <v>0</v>
      </c>
      <c r="S448" s="23">
        <f t="shared" si="35"/>
        <v>0</v>
      </c>
      <c r="T448" s="23">
        <v>0</v>
      </c>
      <c r="U448" s="23"/>
      <c r="V448" s="35" t="str" cm="1">
        <f t="array" ref="V448">_xlfn.IFS(H448="Majandamiskulud","2.1",H448="Tööjõukulud","2.2",H448="Muud kulud","2.4",H448="Muud tegevuskulud","2.4",H448="Sotsiaaltoetused","2.3",H448="Muud antud toetused ja ülekanded","2.3",H448="Materiaalsete ja immateriaalsete vara soetamine/renoveerimine","4")</f>
        <v>2.4</v>
      </c>
    </row>
    <row r="449" spans="1:22" x14ac:dyDescent="0.3">
      <c r="A449" s="22" t="s">
        <v>29</v>
      </c>
      <c r="B449" s="22" t="s">
        <v>30</v>
      </c>
      <c r="C449" s="22" t="s">
        <v>85</v>
      </c>
      <c r="D449" s="22" t="s">
        <v>86</v>
      </c>
      <c r="E449" s="22" t="s">
        <v>87</v>
      </c>
      <c r="F449" s="22" t="s">
        <v>88</v>
      </c>
      <c r="G449" s="22" t="s">
        <v>156</v>
      </c>
      <c r="H449" s="22" t="s">
        <v>66</v>
      </c>
      <c r="I449" s="22" t="s">
        <v>37</v>
      </c>
      <c r="J449" s="22" t="s">
        <v>38</v>
      </c>
      <c r="K449" s="22" t="s">
        <v>38</v>
      </c>
      <c r="L449" s="23">
        <v>2564.1</v>
      </c>
      <c r="M449" s="23">
        <v>0</v>
      </c>
      <c r="N449" s="23">
        <v>2564.1</v>
      </c>
      <c r="O449" s="23">
        <f t="shared" si="34"/>
        <v>0</v>
      </c>
      <c r="P449" s="23">
        <f t="shared" si="36"/>
        <v>0</v>
      </c>
      <c r="Q449" s="23">
        <v>0</v>
      </c>
      <c r="R449" s="23">
        <v>0</v>
      </c>
      <c r="S449" s="23">
        <f t="shared" si="35"/>
        <v>0</v>
      </c>
      <c r="T449" s="23">
        <v>0</v>
      </c>
      <c r="U449" s="23"/>
      <c r="V449" s="35" t="str" cm="1">
        <f t="array" ref="V449">_xlfn.IFS(H449="Majandamiskulud","2.1",H449="Tööjõukulud","2.2",H449="Muud kulud","2.4",H449="Muud tegevuskulud","2.4",H449="Sotsiaaltoetused","2.3",H449="Muud antud toetused ja ülekanded","2.3",H449="Materiaalsete ja immateriaalsete vara soetamine/renoveerimine","4")</f>
        <v>2.3</v>
      </c>
    </row>
    <row r="450" spans="1:22" x14ac:dyDescent="0.3">
      <c r="A450" s="22" t="s">
        <v>29</v>
      </c>
      <c r="B450" s="22" t="s">
        <v>30</v>
      </c>
      <c r="C450" s="22" t="s">
        <v>85</v>
      </c>
      <c r="D450" s="22" t="s">
        <v>86</v>
      </c>
      <c r="E450" s="22" t="s">
        <v>87</v>
      </c>
      <c r="F450" s="22" t="s">
        <v>88</v>
      </c>
      <c r="G450" s="22" t="s">
        <v>156</v>
      </c>
      <c r="H450" s="22" t="s">
        <v>46</v>
      </c>
      <c r="I450" s="22" t="s">
        <v>37</v>
      </c>
      <c r="J450" s="22" t="s">
        <v>38</v>
      </c>
      <c r="K450" s="22" t="s">
        <v>38</v>
      </c>
      <c r="L450" s="23">
        <v>280906.38177499734</v>
      </c>
      <c r="M450" s="23">
        <v>22872.188136579593</v>
      </c>
      <c r="N450" s="23">
        <v>244612.34012171949</v>
      </c>
      <c r="O450" s="23">
        <f t="shared" si="34"/>
        <v>36294.041653277847</v>
      </c>
      <c r="P450" s="23">
        <f t="shared" si="36"/>
        <v>36294.041653277847</v>
      </c>
      <c r="Q450" s="23">
        <v>0</v>
      </c>
      <c r="R450" s="23">
        <v>0</v>
      </c>
      <c r="S450" s="23">
        <f t="shared" si="35"/>
        <v>0</v>
      </c>
      <c r="T450" s="23">
        <v>0</v>
      </c>
      <c r="U450" s="23"/>
      <c r="V450" s="35" t="str" cm="1">
        <f t="array" ref="V450">_xlfn.IFS(H450="Majandamiskulud","2.1",H450="Tööjõukulud","2.2",H450="Muud kulud","2.4",H450="Muud tegevuskulud","2.4",H450="Sotsiaaltoetused","2.3",H450="Muud antud toetused ja ülekanded","2.3",H450="Materiaalsete ja immateriaalsete vara soetamine/renoveerimine","4")</f>
        <v>2.2</v>
      </c>
    </row>
    <row r="451" spans="1:22" x14ac:dyDescent="0.3">
      <c r="A451" s="22" t="s">
        <v>29</v>
      </c>
      <c r="B451" s="22" t="s">
        <v>30</v>
      </c>
      <c r="C451" s="22" t="s">
        <v>85</v>
      </c>
      <c r="D451" s="22" t="s">
        <v>86</v>
      </c>
      <c r="E451" s="22" t="s">
        <v>87</v>
      </c>
      <c r="F451" s="22" t="s">
        <v>88</v>
      </c>
      <c r="G451" s="22" t="s">
        <v>156</v>
      </c>
      <c r="H451" s="22" t="s">
        <v>46</v>
      </c>
      <c r="I451" s="22" t="s">
        <v>37</v>
      </c>
      <c r="J451" s="22" t="s">
        <v>159</v>
      </c>
      <c r="K451" s="22" t="s">
        <v>160</v>
      </c>
      <c r="L451" s="23">
        <v>0</v>
      </c>
      <c r="M451" s="23">
        <v>0</v>
      </c>
      <c r="N451" s="23">
        <v>88.473381471999801</v>
      </c>
      <c r="O451" s="23">
        <f t="shared" si="34"/>
        <v>-88.473381471999801</v>
      </c>
      <c r="P451" s="23">
        <v>0</v>
      </c>
      <c r="Q451" s="23">
        <v>0</v>
      </c>
      <c r="R451" s="23">
        <v>0</v>
      </c>
      <c r="S451" s="23">
        <f t="shared" si="35"/>
        <v>0</v>
      </c>
      <c r="T451" s="23">
        <f>O451</f>
        <v>-88.473381471999801</v>
      </c>
      <c r="U451" s="23"/>
      <c r="V451" s="35" t="str" cm="1">
        <f t="array" ref="V451">_xlfn.IFS(H451="Majandamiskulud","2.1",H451="Tööjõukulud","2.2",H451="Muud kulud","2.4",H451="Muud tegevuskulud","2.4",H451="Sotsiaaltoetused","2.3",H451="Muud antud toetused ja ülekanded","2.3",H451="Materiaalsete ja immateriaalsete vara soetamine/renoveerimine","4")</f>
        <v>2.2</v>
      </c>
    </row>
    <row r="452" spans="1:22" x14ac:dyDescent="0.3">
      <c r="A452" s="22" t="s">
        <v>29</v>
      </c>
      <c r="B452" s="22" t="s">
        <v>30</v>
      </c>
      <c r="C452" s="22" t="s">
        <v>85</v>
      </c>
      <c r="D452" s="22" t="s">
        <v>86</v>
      </c>
      <c r="E452" s="22" t="s">
        <v>90</v>
      </c>
      <c r="F452" s="22" t="s">
        <v>91</v>
      </c>
      <c r="G452" s="22" t="s">
        <v>156</v>
      </c>
      <c r="H452" s="22" t="s">
        <v>36</v>
      </c>
      <c r="I452" s="22" t="s">
        <v>37</v>
      </c>
      <c r="J452" s="22" t="s">
        <v>38</v>
      </c>
      <c r="K452" s="22" t="s">
        <v>38</v>
      </c>
      <c r="L452" s="23">
        <v>13513.276001263246</v>
      </c>
      <c r="M452" s="23">
        <v>3385.3173338030451</v>
      </c>
      <c r="N452" s="23">
        <v>8789.3522855298397</v>
      </c>
      <c r="O452" s="23">
        <f t="shared" si="34"/>
        <v>4723.9237157334064</v>
      </c>
      <c r="P452" s="23">
        <f>O452</f>
        <v>4723.9237157334064</v>
      </c>
      <c r="Q452" s="23">
        <v>0</v>
      </c>
      <c r="R452" s="23">
        <v>0</v>
      </c>
      <c r="S452" s="23">
        <f t="shared" si="35"/>
        <v>0</v>
      </c>
      <c r="T452" s="23">
        <v>0</v>
      </c>
      <c r="U452" s="23"/>
      <c r="V452" s="35" t="str" cm="1">
        <f t="array" ref="V452">_xlfn.IFS(H452="Majandamiskulud","2.1",H452="Tööjõukulud","2.2",H452="Muud kulud","2.4",H452="Muud tegevuskulud","2.4",H452="Sotsiaaltoetused","2.3",H452="Muud antud toetused ja ülekanded","2.3",H452="Materiaalsete ja immateriaalsete vara soetamine/renoveerimine","4")</f>
        <v>2.1</v>
      </c>
    </row>
    <row r="453" spans="1:22" x14ac:dyDescent="0.3">
      <c r="A453" s="22" t="s">
        <v>29</v>
      </c>
      <c r="B453" s="22" t="s">
        <v>30</v>
      </c>
      <c r="C453" s="22" t="s">
        <v>85</v>
      </c>
      <c r="D453" s="22" t="s">
        <v>86</v>
      </c>
      <c r="E453" s="22" t="s">
        <v>90</v>
      </c>
      <c r="F453" s="22" t="s">
        <v>91</v>
      </c>
      <c r="G453" s="22" t="s">
        <v>156</v>
      </c>
      <c r="H453" s="22" t="s">
        <v>36</v>
      </c>
      <c r="I453" s="22" t="s">
        <v>37</v>
      </c>
      <c r="J453" s="22" t="s">
        <v>39</v>
      </c>
      <c r="K453" s="22" t="s">
        <v>40</v>
      </c>
      <c r="L453" s="23">
        <v>16259.58910741305</v>
      </c>
      <c r="M453" s="23">
        <v>0</v>
      </c>
      <c r="N453" s="23">
        <v>16492.140970795623</v>
      </c>
      <c r="O453" s="23">
        <f t="shared" si="34"/>
        <v>-232.55186338257226</v>
      </c>
      <c r="P453" s="23">
        <v>0</v>
      </c>
      <c r="Q453" s="23">
        <v>0</v>
      </c>
      <c r="R453" s="23">
        <v>0</v>
      </c>
      <c r="S453" s="23">
        <f t="shared" si="35"/>
        <v>0</v>
      </c>
      <c r="T453" s="23">
        <f>O453</f>
        <v>-232.55186338257226</v>
      </c>
      <c r="U453" s="23"/>
      <c r="V453" s="35" t="str" cm="1">
        <f t="array" ref="V453">_xlfn.IFS(H453="Majandamiskulud","2.1",H453="Tööjõukulud","2.2",H453="Muud kulud","2.4",H453="Muud tegevuskulud","2.4",H453="Sotsiaaltoetused","2.3",H453="Muud antud toetused ja ülekanded","2.3",H453="Materiaalsete ja immateriaalsete vara soetamine/renoveerimine","4")</f>
        <v>2.1</v>
      </c>
    </row>
    <row r="454" spans="1:22" x14ac:dyDescent="0.3">
      <c r="A454" s="22" t="s">
        <v>29</v>
      </c>
      <c r="B454" s="22" t="s">
        <v>30</v>
      </c>
      <c r="C454" s="22" t="s">
        <v>85</v>
      </c>
      <c r="D454" s="22" t="s">
        <v>86</v>
      </c>
      <c r="E454" s="22" t="s">
        <v>90</v>
      </c>
      <c r="F454" s="22" t="s">
        <v>91</v>
      </c>
      <c r="G454" s="22" t="s">
        <v>156</v>
      </c>
      <c r="H454" s="22" t="s">
        <v>36</v>
      </c>
      <c r="I454" s="22" t="s">
        <v>37</v>
      </c>
      <c r="J454" s="22" t="s">
        <v>159</v>
      </c>
      <c r="K454" s="22" t="s">
        <v>160</v>
      </c>
      <c r="L454" s="23">
        <v>218.25</v>
      </c>
      <c r="M454" s="23">
        <v>218.25</v>
      </c>
      <c r="N454" s="23">
        <v>220.46887500000003</v>
      </c>
      <c r="O454" s="23">
        <f t="shared" si="34"/>
        <v>-2.2188750000000255</v>
      </c>
      <c r="P454" s="23">
        <v>0</v>
      </c>
      <c r="Q454" s="23">
        <v>0</v>
      </c>
      <c r="R454" s="23">
        <v>0</v>
      </c>
      <c r="S454" s="23">
        <f t="shared" si="35"/>
        <v>0</v>
      </c>
      <c r="T454" s="23">
        <f>O454</f>
        <v>-2.2188750000000255</v>
      </c>
      <c r="U454" s="23"/>
      <c r="V454" s="35" t="str" cm="1">
        <f t="array" ref="V454">_xlfn.IFS(H454="Majandamiskulud","2.1",H454="Tööjõukulud","2.2",H454="Muud kulud","2.4",H454="Muud tegevuskulud","2.4",H454="Sotsiaaltoetused","2.3",H454="Muud antud toetused ja ülekanded","2.3",H454="Materiaalsete ja immateriaalsete vara soetamine/renoveerimine","4")</f>
        <v>2.1</v>
      </c>
    </row>
    <row r="455" spans="1:22" x14ac:dyDescent="0.3">
      <c r="A455" s="22" t="s">
        <v>29</v>
      </c>
      <c r="B455" s="22" t="s">
        <v>30</v>
      </c>
      <c r="C455" s="22" t="s">
        <v>85</v>
      </c>
      <c r="D455" s="22" t="s">
        <v>86</v>
      </c>
      <c r="E455" s="22" t="s">
        <v>90</v>
      </c>
      <c r="F455" s="22" t="s">
        <v>91</v>
      </c>
      <c r="G455" s="22" t="s">
        <v>156</v>
      </c>
      <c r="H455" s="22" t="s">
        <v>63</v>
      </c>
      <c r="I455" s="22" t="s">
        <v>37</v>
      </c>
      <c r="J455" s="22" t="s">
        <v>38</v>
      </c>
      <c r="K455" s="22" t="s">
        <v>38</v>
      </c>
      <c r="L455" s="23">
        <v>608391.99790000007</v>
      </c>
      <c r="M455" s="23">
        <v>0</v>
      </c>
      <c r="N455" s="23">
        <v>608392</v>
      </c>
      <c r="O455" s="23">
        <f t="shared" si="34"/>
        <v>-2.099999925121665E-3</v>
      </c>
      <c r="P455" s="23">
        <f t="shared" ref="P455:P457" si="37">O455</f>
        <v>-2.099999925121665E-3</v>
      </c>
      <c r="Q455" s="23">
        <f>P455</f>
        <v>-2.099999925121665E-3</v>
      </c>
      <c r="R455" s="23">
        <v>0</v>
      </c>
      <c r="S455" s="23">
        <f t="shared" si="35"/>
        <v>-2.099999925121665E-3</v>
      </c>
      <c r="T455" s="23">
        <v>0</v>
      </c>
      <c r="U455" s="23"/>
      <c r="V455" s="35" t="str" cm="1">
        <f t="array" ref="V455">_xlfn.IFS(H455="Majandamiskulud","2.1",H455="Tööjõukulud","2.2",H455="Muud kulud","2.4",H455="Muud tegevuskulud","2.4",H455="Sotsiaaltoetused","2.3",H455="Muud antud toetused ja ülekanded","2.3",H455="Materiaalsete ja immateriaalsete vara soetamine/renoveerimine","4")</f>
        <v>2.3</v>
      </c>
    </row>
    <row r="456" spans="1:22" x14ac:dyDescent="0.3">
      <c r="A456" s="22" t="s">
        <v>29</v>
      </c>
      <c r="B456" s="22" t="s">
        <v>30</v>
      </c>
      <c r="C456" s="22" t="s">
        <v>85</v>
      </c>
      <c r="D456" s="22" t="s">
        <v>86</v>
      </c>
      <c r="E456" s="22" t="s">
        <v>90</v>
      </c>
      <c r="F456" s="22" t="s">
        <v>91</v>
      </c>
      <c r="G456" s="22" t="s">
        <v>156</v>
      </c>
      <c r="H456" s="22" t="s">
        <v>45</v>
      </c>
      <c r="I456" s="22" t="s">
        <v>37</v>
      </c>
      <c r="J456" s="22" t="s">
        <v>38</v>
      </c>
      <c r="K456" s="22" t="s">
        <v>38</v>
      </c>
      <c r="L456" s="23">
        <v>128.22914854499999</v>
      </c>
      <c r="M456" s="23">
        <v>0</v>
      </c>
      <c r="N456" s="23">
        <v>111.74923799999999</v>
      </c>
      <c r="O456" s="23">
        <f t="shared" si="34"/>
        <v>16.479910544999996</v>
      </c>
      <c r="P456" s="23">
        <f t="shared" si="37"/>
        <v>16.479910544999996</v>
      </c>
      <c r="Q456" s="23">
        <v>0</v>
      </c>
      <c r="R456" s="23">
        <v>0</v>
      </c>
      <c r="S456" s="23">
        <f t="shared" si="35"/>
        <v>0</v>
      </c>
      <c r="T456" s="23">
        <v>0</v>
      </c>
      <c r="U456" s="23"/>
      <c r="V456" s="35" t="str" cm="1">
        <f t="array" ref="V456">_xlfn.IFS(H456="Majandamiskulud","2.1",H456="Tööjõukulud","2.2",H456="Muud kulud","2.4",H456="Muud tegevuskulud","2.4",H456="Sotsiaaltoetused","2.3",H456="Muud antud toetused ja ülekanded","2.3",H456="Materiaalsete ja immateriaalsete vara soetamine/renoveerimine","4")</f>
        <v>2.4</v>
      </c>
    </row>
    <row r="457" spans="1:22" x14ac:dyDescent="0.3">
      <c r="A457" s="22" t="s">
        <v>29</v>
      </c>
      <c r="B457" s="22" t="s">
        <v>30</v>
      </c>
      <c r="C457" s="22" t="s">
        <v>85</v>
      </c>
      <c r="D457" s="22" t="s">
        <v>86</v>
      </c>
      <c r="E457" s="22" t="s">
        <v>90</v>
      </c>
      <c r="F457" s="22" t="s">
        <v>91</v>
      </c>
      <c r="G457" s="22" t="s">
        <v>156</v>
      </c>
      <c r="H457" s="22" t="s">
        <v>46</v>
      </c>
      <c r="I457" s="22" t="s">
        <v>37</v>
      </c>
      <c r="J457" s="22" t="s">
        <v>38</v>
      </c>
      <c r="K457" s="22" t="s">
        <v>38</v>
      </c>
      <c r="L457" s="23">
        <v>136284.15981626834</v>
      </c>
      <c r="M457" s="23">
        <v>11348.635522075008</v>
      </c>
      <c r="N457" s="23">
        <v>87143.884445402553</v>
      </c>
      <c r="O457" s="23">
        <f t="shared" si="34"/>
        <v>49140.275370865784</v>
      </c>
      <c r="P457" s="23">
        <f t="shared" si="37"/>
        <v>49140.275370865784</v>
      </c>
      <c r="Q457" s="23">
        <v>0</v>
      </c>
      <c r="R457" s="23">
        <v>0</v>
      </c>
      <c r="S457" s="23">
        <f t="shared" si="35"/>
        <v>0</v>
      </c>
      <c r="T457" s="23">
        <v>0</v>
      </c>
      <c r="U457" s="23"/>
      <c r="V457" s="35" t="str" cm="1">
        <f t="array" ref="V457">_xlfn.IFS(H457="Majandamiskulud","2.1",H457="Tööjõukulud","2.2",H457="Muud kulud","2.4",H457="Muud tegevuskulud","2.4",H457="Sotsiaaltoetused","2.3",H457="Muud antud toetused ja ülekanded","2.3",H457="Materiaalsete ja immateriaalsete vara soetamine/renoveerimine","4")</f>
        <v>2.2</v>
      </c>
    </row>
    <row r="458" spans="1:22" x14ac:dyDescent="0.3">
      <c r="A458" s="22" t="s">
        <v>29</v>
      </c>
      <c r="B458" s="22" t="s">
        <v>30</v>
      </c>
      <c r="C458" s="22" t="s">
        <v>85</v>
      </c>
      <c r="D458" s="22" t="s">
        <v>86</v>
      </c>
      <c r="E458" s="22" t="s">
        <v>90</v>
      </c>
      <c r="F458" s="22" t="s">
        <v>91</v>
      </c>
      <c r="G458" s="22" t="s">
        <v>156</v>
      </c>
      <c r="H458" s="22" t="s">
        <v>46</v>
      </c>
      <c r="I458" s="22" t="s">
        <v>37</v>
      </c>
      <c r="J458" s="22" t="s">
        <v>159</v>
      </c>
      <c r="K458" s="22" t="s">
        <v>160</v>
      </c>
      <c r="L458" s="23">
        <v>0</v>
      </c>
      <c r="M458" s="23">
        <v>0</v>
      </c>
      <c r="N458" s="23">
        <v>43.904764679999857</v>
      </c>
      <c r="O458" s="23">
        <f t="shared" si="34"/>
        <v>-43.904764679999857</v>
      </c>
      <c r="P458" s="23">
        <v>0</v>
      </c>
      <c r="Q458" s="23">
        <v>0</v>
      </c>
      <c r="R458" s="23">
        <v>0</v>
      </c>
      <c r="S458" s="23">
        <f t="shared" si="35"/>
        <v>0</v>
      </c>
      <c r="T458" s="23">
        <f>O458</f>
        <v>-43.904764679999857</v>
      </c>
      <c r="U458" s="23"/>
      <c r="V458" s="35" t="str" cm="1">
        <f t="array" ref="V458">_xlfn.IFS(H458="Majandamiskulud","2.1",H458="Tööjõukulud","2.2",H458="Muud kulud","2.4",H458="Muud tegevuskulud","2.4",H458="Sotsiaaltoetused","2.3",H458="Muud antud toetused ja ülekanded","2.3",H458="Materiaalsete ja immateriaalsete vara soetamine/renoveerimine","4")</f>
        <v>2.2</v>
      </c>
    </row>
    <row r="459" spans="1:22" x14ac:dyDescent="0.3">
      <c r="A459" s="22" t="s">
        <v>29</v>
      </c>
      <c r="B459" s="22" t="s">
        <v>30</v>
      </c>
      <c r="C459" s="22" t="s">
        <v>85</v>
      </c>
      <c r="D459" s="22" t="s">
        <v>92</v>
      </c>
      <c r="E459" s="22" t="s">
        <v>93</v>
      </c>
      <c r="F459" s="22" t="s">
        <v>94</v>
      </c>
      <c r="G459" s="22" t="s">
        <v>156</v>
      </c>
      <c r="H459" s="22" t="s">
        <v>36</v>
      </c>
      <c r="I459" s="22" t="s">
        <v>37</v>
      </c>
      <c r="J459" s="22" t="s">
        <v>38</v>
      </c>
      <c r="K459" s="22" t="s">
        <v>38</v>
      </c>
      <c r="L459" s="23">
        <v>152620.3700332896</v>
      </c>
      <c r="M459" s="23">
        <v>51789.944233650109</v>
      </c>
      <c r="N459" s="23">
        <v>93207.641625338423</v>
      </c>
      <c r="O459" s="23">
        <f t="shared" si="34"/>
        <v>59412.728407951174</v>
      </c>
      <c r="P459" s="23">
        <f>O459</f>
        <v>59412.728407951174</v>
      </c>
      <c r="Q459" s="23">
        <v>0</v>
      </c>
      <c r="R459" s="23">
        <v>0</v>
      </c>
      <c r="S459" s="23">
        <f t="shared" si="35"/>
        <v>0</v>
      </c>
      <c r="T459" s="23">
        <v>0</v>
      </c>
      <c r="U459" s="23"/>
      <c r="V459" s="35" t="str" cm="1">
        <f t="array" ref="V459">_xlfn.IFS(H459="Majandamiskulud","2.1",H459="Tööjõukulud","2.2",H459="Muud kulud","2.4",H459="Muud tegevuskulud","2.4",H459="Sotsiaaltoetused","2.3",H459="Muud antud toetused ja ülekanded","2.3",H459="Materiaalsete ja immateriaalsete vara soetamine/renoveerimine","4")</f>
        <v>2.1</v>
      </c>
    </row>
    <row r="460" spans="1:22" x14ac:dyDescent="0.3">
      <c r="A460" s="22" t="s">
        <v>29</v>
      </c>
      <c r="B460" s="22" t="s">
        <v>30</v>
      </c>
      <c r="C460" s="22" t="s">
        <v>85</v>
      </c>
      <c r="D460" s="22" t="s">
        <v>92</v>
      </c>
      <c r="E460" s="22" t="s">
        <v>93</v>
      </c>
      <c r="F460" s="22" t="s">
        <v>94</v>
      </c>
      <c r="G460" s="22" t="s">
        <v>156</v>
      </c>
      <c r="H460" s="22" t="s">
        <v>36</v>
      </c>
      <c r="I460" s="22" t="s">
        <v>37</v>
      </c>
      <c r="J460" s="22" t="s">
        <v>39</v>
      </c>
      <c r="K460" s="22" t="s">
        <v>40</v>
      </c>
      <c r="L460" s="23">
        <v>113665.70287314225</v>
      </c>
      <c r="M460" s="23">
        <v>0</v>
      </c>
      <c r="N460" s="23">
        <v>111438.67553560491</v>
      </c>
      <c r="O460" s="23">
        <f t="shared" si="34"/>
        <v>2227.0273375373363</v>
      </c>
      <c r="P460" s="23">
        <v>0</v>
      </c>
      <c r="Q460" s="23">
        <v>0</v>
      </c>
      <c r="R460" s="23">
        <v>0</v>
      </c>
      <c r="S460" s="23">
        <f t="shared" si="35"/>
        <v>0</v>
      </c>
      <c r="T460" s="23">
        <f>O460</f>
        <v>2227.0273375373363</v>
      </c>
      <c r="U460" s="23"/>
      <c r="V460" s="35" t="str" cm="1">
        <f t="array" ref="V460">_xlfn.IFS(H460="Majandamiskulud","2.1",H460="Tööjõukulud","2.2",H460="Muud kulud","2.4",H460="Muud tegevuskulud","2.4",H460="Sotsiaaltoetused","2.3",H460="Muud antud toetused ja ülekanded","2.3",H460="Materiaalsete ja immateriaalsete vara soetamine/renoveerimine","4")</f>
        <v>2.1</v>
      </c>
    </row>
    <row r="461" spans="1:22" x14ac:dyDescent="0.3">
      <c r="A461" s="22" t="s">
        <v>29</v>
      </c>
      <c r="B461" s="22" t="s">
        <v>30</v>
      </c>
      <c r="C461" s="22" t="s">
        <v>85</v>
      </c>
      <c r="D461" s="22" t="s">
        <v>92</v>
      </c>
      <c r="E461" s="22" t="s">
        <v>93</v>
      </c>
      <c r="F461" s="22" t="s">
        <v>94</v>
      </c>
      <c r="G461" s="22" t="s">
        <v>156</v>
      </c>
      <c r="H461" s="22" t="s">
        <v>36</v>
      </c>
      <c r="I461" s="22" t="s">
        <v>37</v>
      </c>
      <c r="J461" s="22" t="s">
        <v>159</v>
      </c>
      <c r="K461" s="22" t="s">
        <v>160</v>
      </c>
      <c r="L461" s="23">
        <v>1945.65</v>
      </c>
      <c r="M461" s="23">
        <v>1945.65</v>
      </c>
      <c r="N461" s="23">
        <v>1965.430775</v>
      </c>
      <c r="O461" s="23">
        <f t="shared" si="34"/>
        <v>-19.780774999999949</v>
      </c>
      <c r="P461" s="23">
        <v>0</v>
      </c>
      <c r="Q461" s="23">
        <v>0</v>
      </c>
      <c r="R461" s="23">
        <v>0</v>
      </c>
      <c r="S461" s="23">
        <f t="shared" si="35"/>
        <v>0</v>
      </c>
      <c r="T461" s="23">
        <f>O461</f>
        <v>-19.780774999999949</v>
      </c>
      <c r="U461" s="23"/>
      <c r="V461" s="35" t="str" cm="1">
        <f t="array" ref="V461">_xlfn.IFS(H461="Majandamiskulud","2.1",H461="Tööjõukulud","2.2",H461="Muud kulud","2.4",H461="Muud tegevuskulud","2.4",H461="Sotsiaaltoetused","2.3",H461="Muud antud toetused ja ülekanded","2.3",H461="Materiaalsete ja immateriaalsete vara soetamine/renoveerimine","4")</f>
        <v>2.1</v>
      </c>
    </row>
    <row r="462" spans="1:22" x14ac:dyDescent="0.3">
      <c r="A462" s="22" t="s">
        <v>29</v>
      </c>
      <c r="B462" s="22" t="s">
        <v>30</v>
      </c>
      <c r="C462" s="22" t="s">
        <v>85</v>
      </c>
      <c r="D462" s="22" t="s">
        <v>92</v>
      </c>
      <c r="E462" s="22" t="s">
        <v>93</v>
      </c>
      <c r="F462" s="22" t="s">
        <v>94</v>
      </c>
      <c r="G462" s="22" t="s">
        <v>156</v>
      </c>
      <c r="H462" s="22" t="s">
        <v>45</v>
      </c>
      <c r="I462" s="22" t="s">
        <v>37</v>
      </c>
      <c r="J462" s="22" t="s">
        <v>38</v>
      </c>
      <c r="K462" s="22" t="s">
        <v>38</v>
      </c>
      <c r="L462" s="23">
        <v>1143.134217029</v>
      </c>
      <c r="M462" s="23">
        <v>0</v>
      </c>
      <c r="N462" s="23">
        <v>996.21949559999996</v>
      </c>
      <c r="O462" s="23">
        <f t="shared" si="34"/>
        <v>146.914721429</v>
      </c>
      <c r="P462" s="23">
        <f>O462</f>
        <v>146.914721429</v>
      </c>
      <c r="Q462" s="23">
        <v>0</v>
      </c>
      <c r="R462" s="23">
        <v>0</v>
      </c>
      <c r="S462" s="23">
        <f t="shared" si="35"/>
        <v>0</v>
      </c>
      <c r="T462" s="23">
        <v>0</v>
      </c>
      <c r="U462" s="23"/>
      <c r="V462" s="35" t="str" cm="1">
        <f t="array" ref="V462">_xlfn.IFS(H462="Majandamiskulud","2.1",H462="Tööjõukulud","2.2",H462="Muud kulud","2.4",H462="Muud tegevuskulud","2.4",H462="Sotsiaaltoetused","2.3",H462="Muud antud toetused ja ülekanded","2.3",H462="Materiaalsete ja immateriaalsete vara soetamine/renoveerimine","4")</f>
        <v>2.4</v>
      </c>
    </row>
    <row r="463" spans="1:22" x14ac:dyDescent="0.3">
      <c r="A463" s="22" t="s">
        <v>29</v>
      </c>
      <c r="B463" s="22" t="s">
        <v>30</v>
      </c>
      <c r="C463" s="22" t="s">
        <v>85</v>
      </c>
      <c r="D463" s="22" t="s">
        <v>92</v>
      </c>
      <c r="E463" s="22" t="s">
        <v>93</v>
      </c>
      <c r="F463" s="22" t="s">
        <v>94</v>
      </c>
      <c r="G463" s="22" t="s">
        <v>156</v>
      </c>
      <c r="H463" s="22" t="s">
        <v>46</v>
      </c>
      <c r="I463" s="22" t="s">
        <v>37</v>
      </c>
      <c r="J463" s="22" t="s">
        <v>38</v>
      </c>
      <c r="K463" s="22" t="s">
        <v>38</v>
      </c>
      <c r="L463" s="23">
        <v>1234105.6351826142</v>
      </c>
      <c r="M463" s="23">
        <v>101168.83586861529</v>
      </c>
      <c r="N463" s="23">
        <v>973003.14180253225</v>
      </c>
      <c r="O463" s="23">
        <f t="shared" si="34"/>
        <v>261102.49338008196</v>
      </c>
      <c r="P463" s="23">
        <f>O463</f>
        <v>261102.49338008196</v>
      </c>
      <c r="Q463" s="23">
        <v>0</v>
      </c>
      <c r="R463" s="23">
        <v>0</v>
      </c>
      <c r="S463" s="23">
        <f t="shared" si="35"/>
        <v>0</v>
      </c>
      <c r="T463" s="23">
        <v>0</v>
      </c>
      <c r="U463" s="23"/>
      <c r="V463" s="35" t="str" cm="1">
        <f t="array" ref="V463">_xlfn.IFS(H463="Majandamiskulud","2.1",H463="Tööjõukulud","2.2",H463="Muud kulud","2.4",H463="Muud tegevuskulud","2.4",H463="Sotsiaaltoetused","2.3",H463="Muud antud toetused ja ülekanded","2.3",H463="Materiaalsete ja immateriaalsete vara soetamine/renoveerimine","4")</f>
        <v>2.2</v>
      </c>
    </row>
    <row r="464" spans="1:22" x14ac:dyDescent="0.3">
      <c r="A464" s="22" t="s">
        <v>29</v>
      </c>
      <c r="B464" s="22" t="s">
        <v>30</v>
      </c>
      <c r="C464" s="22" t="s">
        <v>85</v>
      </c>
      <c r="D464" s="22" t="s">
        <v>92</v>
      </c>
      <c r="E464" s="22" t="s">
        <v>93</v>
      </c>
      <c r="F464" s="22" t="s">
        <v>94</v>
      </c>
      <c r="G464" s="22" t="s">
        <v>156</v>
      </c>
      <c r="H464" s="22" t="s">
        <v>46</v>
      </c>
      <c r="I464" s="22" t="s">
        <v>37</v>
      </c>
      <c r="J464" s="22" t="s">
        <v>159</v>
      </c>
      <c r="K464" s="22" t="s">
        <v>160</v>
      </c>
      <c r="L464" s="23">
        <v>0</v>
      </c>
      <c r="M464" s="23">
        <v>0</v>
      </c>
      <c r="N464" s="23">
        <v>391.40117021599599</v>
      </c>
      <c r="O464" s="23">
        <f t="shared" si="34"/>
        <v>-391.40117021599599</v>
      </c>
      <c r="P464" s="23">
        <v>0</v>
      </c>
      <c r="Q464" s="23">
        <v>0</v>
      </c>
      <c r="R464" s="23">
        <v>0</v>
      </c>
      <c r="S464" s="23">
        <f t="shared" si="35"/>
        <v>0</v>
      </c>
      <c r="T464" s="23">
        <f>O464</f>
        <v>-391.40117021599599</v>
      </c>
      <c r="U464" s="23"/>
      <c r="V464" s="35" t="str" cm="1">
        <f t="array" ref="V464">_xlfn.IFS(H464="Majandamiskulud","2.1",H464="Tööjõukulud","2.2",H464="Muud kulud","2.4",H464="Muud tegevuskulud","2.4",H464="Sotsiaaltoetused","2.3",H464="Muud antud toetused ja ülekanded","2.3",H464="Materiaalsete ja immateriaalsete vara soetamine/renoveerimine","4")</f>
        <v>2.2</v>
      </c>
    </row>
    <row r="465" spans="1:22" x14ac:dyDescent="0.3">
      <c r="A465" s="22" t="s">
        <v>29</v>
      </c>
      <c r="B465" s="22" t="s">
        <v>30</v>
      </c>
      <c r="C465" s="22" t="s">
        <v>85</v>
      </c>
      <c r="D465" s="22" t="s">
        <v>92</v>
      </c>
      <c r="E465" s="22" t="s">
        <v>95</v>
      </c>
      <c r="F465" s="22" t="s">
        <v>96</v>
      </c>
      <c r="G465" s="22" t="s">
        <v>156</v>
      </c>
      <c r="H465" s="22" t="s">
        <v>36</v>
      </c>
      <c r="I465" s="22" t="s">
        <v>37</v>
      </c>
      <c r="J465" s="22" t="s">
        <v>38</v>
      </c>
      <c r="K465" s="22" t="s">
        <v>38</v>
      </c>
      <c r="L465" s="23">
        <v>150191.75688229833</v>
      </c>
      <c r="M465" s="23">
        <v>27994.761912005866</v>
      </c>
      <c r="N465" s="23">
        <v>114732.9783325613</v>
      </c>
      <c r="O465" s="23">
        <f t="shared" si="34"/>
        <v>35458.778549737035</v>
      </c>
      <c r="P465" s="23">
        <f>O465</f>
        <v>35458.778549737035</v>
      </c>
      <c r="Q465" s="23">
        <v>0</v>
      </c>
      <c r="R465" s="23">
        <v>0</v>
      </c>
      <c r="S465" s="23">
        <f t="shared" si="35"/>
        <v>0</v>
      </c>
      <c r="T465" s="23">
        <v>0</v>
      </c>
      <c r="U465" s="23"/>
      <c r="V465" s="35" t="str" cm="1">
        <f t="array" ref="V465">_xlfn.IFS(H465="Majandamiskulud","2.1",H465="Tööjõukulud","2.2",H465="Muud kulud","2.4",H465="Muud tegevuskulud","2.4",H465="Sotsiaaltoetused","2.3",H465="Muud antud toetused ja ülekanded","2.3",H465="Materiaalsete ja immateriaalsete vara soetamine/renoveerimine","4")</f>
        <v>2.1</v>
      </c>
    </row>
    <row r="466" spans="1:22" x14ac:dyDescent="0.3">
      <c r="A466" s="22" t="s">
        <v>29</v>
      </c>
      <c r="B466" s="22" t="s">
        <v>30</v>
      </c>
      <c r="C466" s="22" t="s">
        <v>85</v>
      </c>
      <c r="D466" s="22" t="s">
        <v>92</v>
      </c>
      <c r="E466" s="22" t="s">
        <v>95</v>
      </c>
      <c r="F466" s="22" t="s">
        <v>96</v>
      </c>
      <c r="G466" s="22" t="s">
        <v>156</v>
      </c>
      <c r="H466" s="22" t="s">
        <v>36</v>
      </c>
      <c r="I466" s="22" t="s">
        <v>37</v>
      </c>
      <c r="J466" s="22" t="s">
        <v>39</v>
      </c>
      <c r="K466" s="22" t="s">
        <v>40</v>
      </c>
      <c r="L466" s="23">
        <v>89278.763184574622</v>
      </c>
      <c r="M466" s="23">
        <v>0</v>
      </c>
      <c r="N466" s="23">
        <v>87504.693057190962</v>
      </c>
      <c r="O466" s="23">
        <f t="shared" si="34"/>
        <v>1774.0701273836603</v>
      </c>
      <c r="P466" s="23">
        <v>0</v>
      </c>
      <c r="Q466" s="23">
        <v>0</v>
      </c>
      <c r="R466" s="23">
        <v>0</v>
      </c>
      <c r="S466" s="23">
        <f t="shared" si="35"/>
        <v>0</v>
      </c>
      <c r="T466" s="23">
        <f>O466</f>
        <v>1774.0701273836603</v>
      </c>
      <c r="U466" s="23"/>
      <c r="V466" s="35" t="str" cm="1">
        <f t="array" ref="V466">_xlfn.IFS(H466="Majandamiskulud","2.1",H466="Tööjõukulud","2.2",H466="Muud kulud","2.4",H466="Muud tegevuskulud","2.4",H466="Sotsiaaltoetused","2.3",H466="Muud antud toetused ja ülekanded","2.3",H466="Materiaalsete ja immateriaalsete vara soetamine/renoveerimine","4")</f>
        <v>2.1</v>
      </c>
    </row>
    <row r="467" spans="1:22" x14ac:dyDescent="0.3">
      <c r="A467" s="22" t="s">
        <v>29</v>
      </c>
      <c r="B467" s="22" t="s">
        <v>30</v>
      </c>
      <c r="C467" s="22" t="s">
        <v>85</v>
      </c>
      <c r="D467" s="22" t="s">
        <v>92</v>
      </c>
      <c r="E467" s="22" t="s">
        <v>95</v>
      </c>
      <c r="F467" s="22" t="s">
        <v>96</v>
      </c>
      <c r="G467" s="22" t="s">
        <v>156</v>
      </c>
      <c r="H467" s="22" t="s">
        <v>36</v>
      </c>
      <c r="I467" s="22" t="s">
        <v>37</v>
      </c>
      <c r="J467" s="22" t="s">
        <v>159</v>
      </c>
      <c r="K467" s="22" t="s">
        <v>160</v>
      </c>
      <c r="L467" s="23">
        <v>1521.8999999999999</v>
      </c>
      <c r="M467" s="23">
        <v>1521.8999999999999</v>
      </c>
      <c r="N467" s="23">
        <v>1537.3726499999996</v>
      </c>
      <c r="O467" s="23">
        <f t="shared" si="34"/>
        <v>-15.472649999999703</v>
      </c>
      <c r="P467" s="23">
        <v>0</v>
      </c>
      <c r="Q467" s="23">
        <v>0</v>
      </c>
      <c r="R467" s="23">
        <v>0</v>
      </c>
      <c r="S467" s="23">
        <f t="shared" si="35"/>
        <v>0</v>
      </c>
      <c r="T467" s="23">
        <f>O467</f>
        <v>-15.472649999999703</v>
      </c>
      <c r="U467" s="23"/>
      <c r="V467" s="35" t="str" cm="1">
        <f t="array" ref="V467">_xlfn.IFS(H467="Majandamiskulud","2.1",H467="Tööjõukulud","2.2",H467="Muud kulud","2.4",H467="Muud tegevuskulud","2.4",H467="Sotsiaaltoetused","2.3",H467="Muud antud toetused ja ülekanded","2.3",H467="Materiaalsete ja immateriaalsete vara soetamine/renoveerimine","4")</f>
        <v>2.1</v>
      </c>
    </row>
    <row r="468" spans="1:22" x14ac:dyDescent="0.3">
      <c r="A468" s="22" t="s">
        <v>29</v>
      </c>
      <c r="B468" s="22" t="s">
        <v>30</v>
      </c>
      <c r="C468" s="22" t="s">
        <v>85</v>
      </c>
      <c r="D468" s="22" t="s">
        <v>92</v>
      </c>
      <c r="E468" s="22" t="s">
        <v>95</v>
      </c>
      <c r="F468" s="22" t="s">
        <v>96</v>
      </c>
      <c r="G468" s="22" t="s">
        <v>156</v>
      </c>
      <c r="H468" s="22" t="s">
        <v>45</v>
      </c>
      <c r="I468" s="22" t="s">
        <v>37</v>
      </c>
      <c r="J468" s="22" t="s">
        <v>38</v>
      </c>
      <c r="K468" s="22" t="s">
        <v>38</v>
      </c>
      <c r="L468" s="23">
        <v>894.16696985399983</v>
      </c>
      <c r="M468" s="23">
        <v>0</v>
      </c>
      <c r="N468" s="23">
        <v>779.24932559999991</v>
      </c>
      <c r="O468" s="23">
        <f t="shared" si="34"/>
        <v>114.91764425399992</v>
      </c>
      <c r="P468" s="23">
        <f>O468</f>
        <v>114.91764425399992</v>
      </c>
      <c r="Q468" s="23">
        <v>0</v>
      </c>
      <c r="R468" s="23">
        <v>0</v>
      </c>
      <c r="S468" s="23">
        <f t="shared" si="35"/>
        <v>0</v>
      </c>
      <c r="T468" s="23">
        <v>0</v>
      </c>
      <c r="U468" s="23"/>
      <c r="V468" s="35" t="str" cm="1">
        <f t="array" ref="V468">_xlfn.IFS(H468="Majandamiskulud","2.1",H468="Tööjõukulud","2.2",H468="Muud kulud","2.4",H468="Muud tegevuskulud","2.4",H468="Sotsiaaltoetused","2.3",H468="Muud antud toetused ja ülekanded","2.3",H468="Materiaalsete ja immateriaalsete vara soetamine/renoveerimine","4")</f>
        <v>2.4</v>
      </c>
    </row>
    <row r="469" spans="1:22" x14ac:dyDescent="0.3">
      <c r="A469" s="22" t="s">
        <v>29</v>
      </c>
      <c r="B469" s="22" t="s">
        <v>30</v>
      </c>
      <c r="C469" s="22" t="s">
        <v>85</v>
      </c>
      <c r="D469" s="22" t="s">
        <v>92</v>
      </c>
      <c r="E469" s="22" t="s">
        <v>95</v>
      </c>
      <c r="F469" s="22" t="s">
        <v>96</v>
      </c>
      <c r="G469" s="22" t="s">
        <v>156</v>
      </c>
      <c r="H469" s="22" t="s">
        <v>46</v>
      </c>
      <c r="I469" s="22" t="s">
        <v>37</v>
      </c>
      <c r="J469" s="22" t="s">
        <v>38</v>
      </c>
      <c r="K469" s="22" t="s">
        <v>38</v>
      </c>
      <c r="L469" s="23">
        <v>965305.23902387952</v>
      </c>
      <c r="M469" s="23">
        <v>79133.203772490437</v>
      </c>
      <c r="N469" s="23">
        <v>807443.3072300643</v>
      </c>
      <c r="O469" s="23">
        <f t="shared" si="34"/>
        <v>157861.93179381522</v>
      </c>
      <c r="P469" s="23">
        <f>O469</f>
        <v>157861.93179381522</v>
      </c>
      <c r="Q469" s="23">
        <v>0</v>
      </c>
      <c r="R469" s="23">
        <v>0</v>
      </c>
      <c r="S469" s="23">
        <f t="shared" si="35"/>
        <v>0</v>
      </c>
      <c r="T469" s="23">
        <v>0</v>
      </c>
      <c r="U469" s="23"/>
      <c r="V469" s="35" t="str" cm="1">
        <f t="array" ref="V469">_xlfn.IFS(H469="Majandamiskulud","2.1",H469="Tööjõukulud","2.2",H469="Muud kulud","2.4",H469="Muud tegevuskulud","2.4",H469="Sotsiaaltoetused","2.3",H469="Muud antud toetused ja ülekanded","2.3",H469="Materiaalsete ja immateriaalsete vara soetamine/renoveerimine","4")</f>
        <v>2.2</v>
      </c>
    </row>
    <row r="470" spans="1:22" x14ac:dyDescent="0.3">
      <c r="A470" s="22" t="s">
        <v>29</v>
      </c>
      <c r="B470" s="22" t="s">
        <v>30</v>
      </c>
      <c r="C470" s="22" t="s">
        <v>85</v>
      </c>
      <c r="D470" s="22" t="s">
        <v>92</v>
      </c>
      <c r="E470" s="22" t="s">
        <v>95</v>
      </c>
      <c r="F470" s="22" t="s">
        <v>96</v>
      </c>
      <c r="G470" s="22" t="s">
        <v>156</v>
      </c>
      <c r="H470" s="22" t="s">
        <v>46</v>
      </c>
      <c r="I470" s="22" t="s">
        <v>37</v>
      </c>
      <c r="J470" s="22" t="s">
        <v>159</v>
      </c>
      <c r="K470" s="22" t="s">
        <v>160</v>
      </c>
      <c r="L470" s="23">
        <v>0</v>
      </c>
      <c r="M470" s="23">
        <v>0</v>
      </c>
      <c r="N470" s="23">
        <v>306.15652401599891</v>
      </c>
      <c r="O470" s="23">
        <f t="shared" si="34"/>
        <v>-306.15652401599891</v>
      </c>
      <c r="P470" s="23">
        <v>0</v>
      </c>
      <c r="Q470" s="23">
        <v>0</v>
      </c>
      <c r="R470" s="23">
        <v>0</v>
      </c>
      <c r="S470" s="23">
        <f t="shared" si="35"/>
        <v>0</v>
      </c>
      <c r="T470" s="23">
        <f>O470</f>
        <v>-306.15652401599891</v>
      </c>
      <c r="U470" s="23"/>
      <c r="V470" s="35" t="str" cm="1">
        <f t="array" ref="V470">_xlfn.IFS(H470="Majandamiskulud","2.1",H470="Tööjõukulud","2.2",H470="Muud kulud","2.4",H470="Muud tegevuskulud","2.4",H470="Sotsiaaltoetused","2.3",H470="Muud antud toetused ja ülekanded","2.3",H470="Materiaalsete ja immateriaalsete vara soetamine/renoveerimine","4")</f>
        <v>2.2</v>
      </c>
    </row>
    <row r="471" spans="1:22" x14ac:dyDescent="0.3">
      <c r="A471" s="22" t="s">
        <v>29</v>
      </c>
      <c r="B471" s="22" t="s">
        <v>30</v>
      </c>
      <c r="C471" s="22" t="s">
        <v>31</v>
      </c>
      <c r="D471" s="22" t="s">
        <v>97</v>
      </c>
      <c r="E471" s="22" t="s">
        <v>98</v>
      </c>
      <c r="F471" s="22" t="s">
        <v>99</v>
      </c>
      <c r="G471" s="22" t="s">
        <v>156</v>
      </c>
      <c r="H471" s="22" t="s">
        <v>36</v>
      </c>
      <c r="I471" s="22" t="s">
        <v>37</v>
      </c>
      <c r="J471" s="22" t="s">
        <v>38</v>
      </c>
      <c r="K471" s="22" t="s">
        <v>38</v>
      </c>
      <c r="L471" s="23">
        <v>129593.21444818842</v>
      </c>
      <c r="M471" s="23">
        <v>25881.576793571046</v>
      </c>
      <c r="N471" s="23">
        <v>114710.08823616884</v>
      </c>
      <c r="O471" s="23">
        <f t="shared" si="34"/>
        <v>14883.126212019575</v>
      </c>
      <c r="P471" s="23">
        <f>O471</f>
        <v>14883.126212019575</v>
      </c>
      <c r="Q471" s="23">
        <v>0</v>
      </c>
      <c r="R471" s="23">
        <v>0</v>
      </c>
      <c r="S471" s="23">
        <f t="shared" si="35"/>
        <v>0</v>
      </c>
      <c r="T471" s="23">
        <v>0</v>
      </c>
      <c r="U471" s="23"/>
      <c r="V471" s="35" t="str" cm="1">
        <f t="array" ref="V471">_xlfn.IFS(H471="Majandamiskulud","2.1",H471="Tööjõukulud","2.2",H471="Muud kulud","2.4",H471="Muud tegevuskulud","2.4",H471="Sotsiaaltoetused","2.3",H471="Muud antud toetused ja ülekanded","2.3",H471="Materiaalsete ja immateriaalsete vara soetamine/renoveerimine","4")</f>
        <v>2.1</v>
      </c>
    </row>
    <row r="472" spans="1:22" x14ac:dyDescent="0.3">
      <c r="A472" s="22" t="s">
        <v>29</v>
      </c>
      <c r="B472" s="22" t="s">
        <v>30</v>
      </c>
      <c r="C472" s="22" t="s">
        <v>31</v>
      </c>
      <c r="D472" s="22" t="s">
        <v>97</v>
      </c>
      <c r="E472" s="22" t="s">
        <v>98</v>
      </c>
      <c r="F472" s="22" t="s">
        <v>99</v>
      </c>
      <c r="G472" s="22" t="s">
        <v>156</v>
      </c>
      <c r="H472" s="22" t="s">
        <v>36</v>
      </c>
      <c r="I472" s="22" t="s">
        <v>37</v>
      </c>
      <c r="J472" s="22" t="s">
        <v>39</v>
      </c>
      <c r="K472" s="22" t="s">
        <v>40</v>
      </c>
      <c r="L472" s="23">
        <v>95877.888872554351</v>
      </c>
      <c r="M472" s="23">
        <v>0</v>
      </c>
      <c r="N472" s="23">
        <v>98159.185443664974</v>
      </c>
      <c r="O472" s="23">
        <f t="shared" si="34"/>
        <v>-2281.2965711106226</v>
      </c>
      <c r="P472" s="23">
        <v>0</v>
      </c>
      <c r="Q472" s="23">
        <v>0</v>
      </c>
      <c r="R472" s="23">
        <v>0</v>
      </c>
      <c r="S472" s="23">
        <f t="shared" si="35"/>
        <v>0</v>
      </c>
      <c r="T472" s="23">
        <f>O472</f>
        <v>-2281.2965711106226</v>
      </c>
      <c r="U472" s="23"/>
      <c r="V472" s="35" t="str" cm="1">
        <f t="array" ref="V472">_xlfn.IFS(H472="Majandamiskulud","2.1",H472="Tööjõukulud","2.2",H472="Muud kulud","2.4",H472="Muud tegevuskulud","2.4",H472="Sotsiaaltoetused","2.3",H472="Muud antud toetused ja ülekanded","2.3",H472="Materiaalsete ja immateriaalsete vara soetamine/renoveerimine","4")</f>
        <v>2.1</v>
      </c>
    </row>
    <row r="473" spans="1:22" x14ac:dyDescent="0.3">
      <c r="A473" s="22" t="s">
        <v>29</v>
      </c>
      <c r="B473" s="22" t="s">
        <v>30</v>
      </c>
      <c r="C473" s="22" t="s">
        <v>31</v>
      </c>
      <c r="D473" s="22" t="s">
        <v>97</v>
      </c>
      <c r="E473" s="22" t="s">
        <v>98</v>
      </c>
      <c r="F473" s="22" t="s">
        <v>99</v>
      </c>
      <c r="G473" s="22" t="s">
        <v>156</v>
      </c>
      <c r="H473" s="22" t="s">
        <v>36</v>
      </c>
      <c r="I473" s="22" t="s">
        <v>37</v>
      </c>
      <c r="J473" s="22" t="s">
        <v>159</v>
      </c>
      <c r="K473" s="22" t="s">
        <v>160</v>
      </c>
      <c r="L473" s="23">
        <v>1659.9093103466475</v>
      </c>
      <c r="M473" s="23">
        <v>1659.9093103466475</v>
      </c>
      <c r="N473" s="23">
        <v>1676.7850550018388</v>
      </c>
      <c r="O473" s="23">
        <f t="shared" si="34"/>
        <v>-16.875744655191284</v>
      </c>
      <c r="P473" s="23">
        <v>0</v>
      </c>
      <c r="Q473" s="23">
        <v>0</v>
      </c>
      <c r="R473" s="23">
        <v>0</v>
      </c>
      <c r="S473" s="23">
        <f t="shared" si="35"/>
        <v>0</v>
      </c>
      <c r="T473" s="23">
        <f>O473</f>
        <v>-16.875744655191284</v>
      </c>
      <c r="U473" s="23"/>
      <c r="V473" s="35" t="str" cm="1">
        <f t="array" ref="V473">_xlfn.IFS(H473="Majandamiskulud","2.1",H473="Tööjõukulud","2.2",H473="Muud kulud","2.4",H473="Muud tegevuskulud","2.4",H473="Sotsiaaltoetused","2.3",H473="Muud antud toetused ja ülekanded","2.3",H473="Materiaalsete ja immateriaalsete vara soetamine/renoveerimine","4")</f>
        <v>2.1</v>
      </c>
    </row>
    <row r="474" spans="1:22" x14ac:dyDescent="0.3">
      <c r="A474" s="22" t="s">
        <v>29</v>
      </c>
      <c r="B474" s="22" t="s">
        <v>30</v>
      </c>
      <c r="C474" s="22" t="s">
        <v>31</v>
      </c>
      <c r="D474" s="22" t="s">
        <v>97</v>
      </c>
      <c r="E474" s="22" t="s">
        <v>98</v>
      </c>
      <c r="F474" s="22" t="s">
        <v>99</v>
      </c>
      <c r="G474" s="22" t="s">
        <v>156</v>
      </c>
      <c r="H474" s="22" t="s">
        <v>63</v>
      </c>
      <c r="I474" s="22" t="s">
        <v>37</v>
      </c>
      <c r="J474" s="22" t="s">
        <v>38</v>
      </c>
      <c r="K474" s="22" t="s">
        <v>38</v>
      </c>
      <c r="L474" s="23">
        <v>324999.99950000021</v>
      </c>
      <c r="M474" s="23">
        <v>0</v>
      </c>
      <c r="N474" s="23">
        <v>285706.36954093748</v>
      </c>
      <c r="O474" s="23">
        <f t="shared" si="34"/>
        <v>39293.629959062731</v>
      </c>
      <c r="P474" s="23">
        <f t="shared" ref="P474:P478" si="38">O474</f>
        <v>39293.629959062731</v>
      </c>
      <c r="Q474" s="23">
        <v>0</v>
      </c>
      <c r="R474" s="23">
        <v>0</v>
      </c>
      <c r="S474" s="23">
        <f t="shared" si="35"/>
        <v>0</v>
      </c>
      <c r="T474" s="23">
        <v>0</v>
      </c>
      <c r="U474" s="23"/>
      <c r="V474" s="35" t="str" cm="1">
        <f t="array" ref="V474">_xlfn.IFS(H474="Majandamiskulud","2.1",H474="Tööjõukulud","2.2",H474="Muud kulud","2.4",H474="Muud tegevuskulud","2.4",H474="Sotsiaaltoetused","2.3",H474="Muud antud toetused ja ülekanded","2.3",H474="Materiaalsete ja immateriaalsete vara soetamine/renoveerimine","4")</f>
        <v>2.3</v>
      </c>
    </row>
    <row r="475" spans="1:22" x14ac:dyDescent="0.3">
      <c r="A475" s="22" t="s">
        <v>29</v>
      </c>
      <c r="B475" s="22" t="s">
        <v>30</v>
      </c>
      <c r="C475" s="22" t="s">
        <v>31</v>
      </c>
      <c r="D475" s="22" t="s">
        <v>97</v>
      </c>
      <c r="E475" s="22" t="s">
        <v>98</v>
      </c>
      <c r="F475" s="22" t="s">
        <v>99</v>
      </c>
      <c r="G475" s="22" t="s">
        <v>156</v>
      </c>
      <c r="H475" s="22" t="s">
        <v>63</v>
      </c>
      <c r="I475" s="22" t="s">
        <v>37</v>
      </c>
      <c r="J475" s="22" t="s">
        <v>64</v>
      </c>
      <c r="K475" s="22" t="s">
        <v>65</v>
      </c>
      <c r="L475" s="23">
        <v>25422.268683844999</v>
      </c>
      <c r="M475" s="23">
        <v>0</v>
      </c>
      <c r="N475" s="23">
        <v>25420.701454500002</v>
      </c>
      <c r="O475" s="23">
        <f t="shared" si="34"/>
        <v>1.5672293449970311</v>
      </c>
      <c r="P475" s="23">
        <f t="shared" si="38"/>
        <v>1.5672293449970311</v>
      </c>
      <c r="Q475" s="23">
        <v>0</v>
      </c>
      <c r="R475" s="23">
        <v>0</v>
      </c>
      <c r="S475" s="23">
        <f t="shared" si="35"/>
        <v>0</v>
      </c>
      <c r="T475" s="23">
        <f>P475</f>
        <v>1.5672293449970311</v>
      </c>
      <c r="U475" s="23"/>
      <c r="V475" s="35" t="str" cm="1">
        <f t="array" ref="V475">_xlfn.IFS(H475="Majandamiskulud","2.1",H475="Tööjõukulud","2.2",H475="Muud kulud","2.4",H475="Muud tegevuskulud","2.4",H475="Sotsiaaltoetused","2.3",H475="Muud antud toetused ja ülekanded","2.3",H475="Materiaalsete ja immateriaalsete vara soetamine/renoveerimine","4")</f>
        <v>2.3</v>
      </c>
    </row>
    <row r="476" spans="1:22" x14ac:dyDescent="0.3">
      <c r="A476" s="22" t="s">
        <v>29</v>
      </c>
      <c r="B476" s="22" t="s">
        <v>30</v>
      </c>
      <c r="C476" s="22" t="s">
        <v>31</v>
      </c>
      <c r="D476" s="22" t="s">
        <v>97</v>
      </c>
      <c r="E476" s="22" t="s">
        <v>98</v>
      </c>
      <c r="F476" s="22" t="s">
        <v>99</v>
      </c>
      <c r="G476" s="22" t="s">
        <v>156</v>
      </c>
      <c r="H476" s="22" t="s">
        <v>45</v>
      </c>
      <c r="I476" s="22" t="s">
        <v>37</v>
      </c>
      <c r="J476" s="22" t="s">
        <v>38</v>
      </c>
      <c r="K476" s="22" t="s">
        <v>38</v>
      </c>
      <c r="L476" s="23">
        <v>975.25203942800022</v>
      </c>
      <c r="M476" s="23">
        <v>0</v>
      </c>
      <c r="N476" s="23">
        <v>849.91340472093179</v>
      </c>
      <c r="O476" s="23">
        <f t="shared" si="34"/>
        <v>125.33863470706842</v>
      </c>
      <c r="P476" s="23">
        <f t="shared" si="38"/>
        <v>125.33863470706842</v>
      </c>
      <c r="Q476" s="23">
        <v>0</v>
      </c>
      <c r="R476" s="23">
        <v>0</v>
      </c>
      <c r="S476" s="23">
        <f t="shared" si="35"/>
        <v>0</v>
      </c>
      <c r="T476" s="23">
        <v>0</v>
      </c>
      <c r="U476" s="23"/>
      <c r="V476" s="35" t="str" cm="1">
        <f t="array" ref="V476">_xlfn.IFS(H476="Majandamiskulud","2.1",H476="Tööjõukulud","2.2",H476="Muud kulud","2.4",H476="Muud tegevuskulud","2.4",H476="Sotsiaaltoetused","2.3",H476="Muud antud toetused ja ülekanded","2.3",H476="Materiaalsete ja immateriaalsete vara soetamine/renoveerimine","4")</f>
        <v>2.4</v>
      </c>
    </row>
    <row r="477" spans="1:22" x14ac:dyDescent="0.3">
      <c r="A477" s="22" t="s">
        <v>29</v>
      </c>
      <c r="B477" s="22" t="s">
        <v>30</v>
      </c>
      <c r="C477" s="22" t="s">
        <v>31</v>
      </c>
      <c r="D477" s="22" t="s">
        <v>97</v>
      </c>
      <c r="E477" s="22" t="s">
        <v>98</v>
      </c>
      <c r="F477" s="22" t="s">
        <v>99</v>
      </c>
      <c r="G477" s="22" t="s">
        <v>156</v>
      </c>
      <c r="H477" s="22" t="s">
        <v>66</v>
      </c>
      <c r="I477" s="22" t="s">
        <v>37</v>
      </c>
      <c r="J477" s="22" t="s">
        <v>38</v>
      </c>
      <c r="K477" s="22" t="s">
        <v>38</v>
      </c>
      <c r="L477" s="23">
        <v>102.92237993342843</v>
      </c>
      <c r="M477" s="23">
        <v>0</v>
      </c>
      <c r="N477" s="23">
        <v>84.449067886352822</v>
      </c>
      <c r="O477" s="23">
        <f t="shared" si="34"/>
        <v>18.473312047075609</v>
      </c>
      <c r="P477" s="23">
        <f t="shared" si="38"/>
        <v>18.473312047075609</v>
      </c>
      <c r="Q477" s="23">
        <v>0</v>
      </c>
      <c r="R477" s="23">
        <v>0</v>
      </c>
      <c r="S477" s="23">
        <f t="shared" si="35"/>
        <v>0</v>
      </c>
      <c r="T477" s="23">
        <v>0</v>
      </c>
      <c r="U477" s="23"/>
      <c r="V477" s="35" t="str" cm="1">
        <f t="array" ref="V477">_xlfn.IFS(H477="Majandamiskulud","2.1",H477="Tööjõukulud","2.2",H477="Muud kulud","2.4",H477="Muud tegevuskulud","2.4",H477="Sotsiaaltoetused","2.3",H477="Muud antud toetused ja ülekanded","2.3",H477="Materiaalsete ja immateriaalsete vara soetamine/renoveerimine","4")</f>
        <v>2.3</v>
      </c>
    </row>
    <row r="478" spans="1:22" x14ac:dyDescent="0.3">
      <c r="A478" s="22" t="s">
        <v>29</v>
      </c>
      <c r="B478" s="22" t="s">
        <v>30</v>
      </c>
      <c r="C478" s="22" t="s">
        <v>31</v>
      </c>
      <c r="D478" s="22" t="s">
        <v>97</v>
      </c>
      <c r="E478" s="22" t="s">
        <v>98</v>
      </c>
      <c r="F478" s="22" t="s">
        <v>99</v>
      </c>
      <c r="G478" s="22" t="s">
        <v>156</v>
      </c>
      <c r="H478" s="22" t="s">
        <v>46</v>
      </c>
      <c r="I478" s="22" t="s">
        <v>37</v>
      </c>
      <c r="J478" s="22" t="s">
        <v>38</v>
      </c>
      <c r="K478" s="22" t="s">
        <v>38</v>
      </c>
      <c r="L478" s="23">
        <v>918660.69842137909</v>
      </c>
      <c r="M478" s="23">
        <v>86264.421169459558</v>
      </c>
      <c r="N478" s="23">
        <v>840776.37930350029</v>
      </c>
      <c r="O478" s="23">
        <f t="shared" si="34"/>
        <v>77884.319117878797</v>
      </c>
      <c r="P478" s="23">
        <f t="shared" si="38"/>
        <v>77884.319117878797</v>
      </c>
      <c r="Q478" s="23">
        <v>0</v>
      </c>
      <c r="R478" s="23">
        <v>0</v>
      </c>
      <c r="S478" s="23">
        <f t="shared" si="35"/>
        <v>0</v>
      </c>
      <c r="T478" s="23">
        <v>0</v>
      </c>
      <c r="U478" s="23"/>
      <c r="V478" s="35" t="str" cm="1">
        <f t="array" ref="V478">_xlfn.IFS(H478="Majandamiskulud","2.1",H478="Tööjõukulud","2.2",H478="Muud kulud","2.4",H478="Muud tegevuskulud","2.4",H478="Sotsiaaltoetused","2.3",H478="Muud antud toetused ja ülekanded","2.3",H478="Materiaalsete ja immateriaalsete vara soetamine/renoveerimine","4")</f>
        <v>2.2</v>
      </c>
    </row>
    <row r="479" spans="1:22" x14ac:dyDescent="0.3">
      <c r="A479" s="22" t="s">
        <v>29</v>
      </c>
      <c r="B479" s="22" t="s">
        <v>30</v>
      </c>
      <c r="C479" s="22" t="s">
        <v>31</v>
      </c>
      <c r="D479" s="22" t="s">
        <v>97</v>
      </c>
      <c r="E479" s="22" t="s">
        <v>98</v>
      </c>
      <c r="F479" s="22" t="s">
        <v>99</v>
      </c>
      <c r="G479" s="22" t="s">
        <v>156</v>
      </c>
      <c r="H479" s="22" t="s">
        <v>46</v>
      </c>
      <c r="I479" s="22" t="s">
        <v>37</v>
      </c>
      <c r="J479" s="22" t="s">
        <v>159</v>
      </c>
      <c r="K479" s="22" t="s">
        <v>160</v>
      </c>
      <c r="L479" s="23">
        <v>0</v>
      </c>
      <c r="M479" s="23">
        <v>0</v>
      </c>
      <c r="N479" s="23">
        <v>333.9191372235141</v>
      </c>
      <c r="O479" s="23">
        <f t="shared" si="34"/>
        <v>-333.9191372235141</v>
      </c>
      <c r="P479" s="23">
        <v>0</v>
      </c>
      <c r="Q479" s="23">
        <v>0</v>
      </c>
      <c r="R479" s="23">
        <v>0</v>
      </c>
      <c r="S479" s="23">
        <f t="shared" si="35"/>
        <v>0</v>
      </c>
      <c r="T479" s="23">
        <f>O479</f>
        <v>-333.9191372235141</v>
      </c>
      <c r="U479" s="23"/>
      <c r="V479" s="35" t="str" cm="1">
        <f t="array" ref="V479">_xlfn.IFS(H479="Majandamiskulud","2.1",H479="Tööjõukulud","2.2",H479="Muud kulud","2.4",H479="Muud tegevuskulud","2.4",H479="Sotsiaaltoetused","2.3",H479="Muud antud toetused ja ülekanded","2.3",H479="Materiaalsete ja immateriaalsete vara soetamine/renoveerimine","4")</f>
        <v>2.2</v>
      </c>
    </row>
    <row r="480" spans="1:22" x14ac:dyDescent="0.3">
      <c r="A480" s="22" t="s">
        <v>29</v>
      </c>
      <c r="B480" s="22" t="s">
        <v>30</v>
      </c>
      <c r="C480" s="22" t="s">
        <v>31</v>
      </c>
      <c r="D480" s="22" t="s">
        <v>97</v>
      </c>
      <c r="E480" s="22" t="s">
        <v>104</v>
      </c>
      <c r="F480" s="22" t="s">
        <v>105</v>
      </c>
      <c r="G480" s="22" t="s">
        <v>156</v>
      </c>
      <c r="H480" s="22" t="s">
        <v>36</v>
      </c>
      <c r="I480" s="22" t="s">
        <v>37</v>
      </c>
      <c r="J480" s="22" t="s">
        <v>38</v>
      </c>
      <c r="K480" s="22" t="s">
        <v>38</v>
      </c>
      <c r="L480" s="23">
        <v>4876.4214756959964</v>
      </c>
      <c r="M480" s="23">
        <v>1118.8407658674034</v>
      </c>
      <c r="N480" s="23">
        <v>4063.094224898894</v>
      </c>
      <c r="O480" s="23">
        <f t="shared" si="34"/>
        <v>813.32725079710235</v>
      </c>
      <c r="P480" s="23">
        <f>O480</f>
        <v>813.32725079710235</v>
      </c>
      <c r="Q480" s="23">
        <v>0</v>
      </c>
      <c r="R480" s="23">
        <v>0</v>
      </c>
      <c r="S480" s="23">
        <f t="shared" si="35"/>
        <v>0</v>
      </c>
      <c r="T480" s="23">
        <v>0</v>
      </c>
      <c r="U480" s="23"/>
      <c r="V480" s="35" t="str" cm="1">
        <f t="array" ref="V480">_xlfn.IFS(H480="Majandamiskulud","2.1",H480="Tööjõukulud","2.2",H480="Muud kulud","2.4",H480="Muud tegevuskulud","2.4",H480="Sotsiaaltoetused","2.3",H480="Muud antud toetused ja ülekanded","2.3",H480="Materiaalsete ja immateriaalsete vara soetamine/renoveerimine","4")</f>
        <v>2.1</v>
      </c>
    </row>
    <row r="481" spans="1:22" x14ac:dyDescent="0.3">
      <c r="A481" s="22" t="s">
        <v>29</v>
      </c>
      <c r="B481" s="22" t="s">
        <v>30</v>
      </c>
      <c r="C481" s="22" t="s">
        <v>31</v>
      </c>
      <c r="D481" s="22" t="s">
        <v>97</v>
      </c>
      <c r="E481" s="22" t="s">
        <v>104</v>
      </c>
      <c r="F481" s="22" t="s">
        <v>105</v>
      </c>
      <c r="G481" s="22" t="s">
        <v>156</v>
      </c>
      <c r="H481" s="22" t="s">
        <v>36</v>
      </c>
      <c r="I481" s="22" t="s">
        <v>37</v>
      </c>
      <c r="J481" s="22" t="s">
        <v>39</v>
      </c>
      <c r="K481" s="22" t="s">
        <v>40</v>
      </c>
      <c r="L481" s="23">
        <v>3589.9352305408447</v>
      </c>
      <c r="M481" s="23">
        <v>0</v>
      </c>
      <c r="N481" s="23">
        <v>3574.3718935684919</v>
      </c>
      <c r="O481" s="23">
        <f t="shared" si="34"/>
        <v>15.563336972352772</v>
      </c>
      <c r="P481" s="23">
        <v>0</v>
      </c>
      <c r="Q481" s="23">
        <v>0</v>
      </c>
      <c r="R481" s="23">
        <v>0</v>
      </c>
      <c r="S481" s="23">
        <f t="shared" si="35"/>
        <v>0</v>
      </c>
      <c r="T481" s="23">
        <f>O481</f>
        <v>15.563336972352772</v>
      </c>
      <c r="U481" s="23"/>
      <c r="V481" s="35" t="str" cm="1">
        <f t="array" ref="V481">_xlfn.IFS(H481="Majandamiskulud","2.1",H481="Tööjõukulud","2.2",H481="Muud kulud","2.4",H481="Muud tegevuskulud","2.4",H481="Sotsiaaltoetused","2.3",H481="Muud antud toetused ja ülekanded","2.3",H481="Materiaalsete ja immateriaalsete vara soetamine/renoveerimine","4")</f>
        <v>2.1</v>
      </c>
    </row>
    <row r="482" spans="1:22" x14ac:dyDescent="0.3">
      <c r="A482" s="22" t="s">
        <v>29</v>
      </c>
      <c r="B482" s="22" t="s">
        <v>30</v>
      </c>
      <c r="C482" s="22" t="s">
        <v>31</v>
      </c>
      <c r="D482" s="22" t="s">
        <v>97</v>
      </c>
      <c r="E482" s="22" t="s">
        <v>104</v>
      </c>
      <c r="F482" s="22" t="s">
        <v>105</v>
      </c>
      <c r="G482" s="22" t="s">
        <v>156</v>
      </c>
      <c r="H482" s="22" t="s">
        <v>36</v>
      </c>
      <c r="I482" s="22" t="s">
        <v>37</v>
      </c>
      <c r="J482" s="22" t="s">
        <v>159</v>
      </c>
      <c r="K482" s="22" t="s">
        <v>160</v>
      </c>
      <c r="L482" s="23">
        <v>62.384920120702567</v>
      </c>
      <c r="M482" s="23">
        <v>62.384920120702567</v>
      </c>
      <c r="N482" s="23">
        <v>63.019166808596381</v>
      </c>
      <c r="O482" s="23">
        <f t="shared" si="34"/>
        <v>-0.634246687893814</v>
      </c>
      <c r="P482" s="23">
        <v>0</v>
      </c>
      <c r="Q482" s="23">
        <v>0</v>
      </c>
      <c r="R482" s="23">
        <v>0</v>
      </c>
      <c r="S482" s="23">
        <f t="shared" si="35"/>
        <v>0</v>
      </c>
      <c r="T482" s="23">
        <f>O482</f>
        <v>-0.634246687893814</v>
      </c>
      <c r="U482" s="23"/>
      <c r="V482" s="35" t="str" cm="1">
        <f t="array" ref="V482">_xlfn.IFS(H482="Majandamiskulud","2.1",H482="Tööjõukulud","2.2",H482="Muud kulud","2.4",H482="Muud tegevuskulud","2.4",H482="Sotsiaaltoetused","2.3",H482="Muud antud toetused ja ülekanded","2.3",H482="Materiaalsete ja immateriaalsete vara soetamine/renoveerimine","4")</f>
        <v>2.1</v>
      </c>
    </row>
    <row r="483" spans="1:22" x14ac:dyDescent="0.3">
      <c r="A483" s="22" t="s">
        <v>29</v>
      </c>
      <c r="B483" s="22" t="s">
        <v>30</v>
      </c>
      <c r="C483" s="22" t="s">
        <v>31</v>
      </c>
      <c r="D483" s="22" t="s">
        <v>97</v>
      </c>
      <c r="E483" s="22" t="s">
        <v>104</v>
      </c>
      <c r="F483" s="22" t="s">
        <v>105</v>
      </c>
      <c r="G483" s="22" t="s">
        <v>156</v>
      </c>
      <c r="H483" s="22" t="s">
        <v>63</v>
      </c>
      <c r="I483" s="22" t="s">
        <v>37</v>
      </c>
      <c r="J483" s="22" t="s">
        <v>38</v>
      </c>
      <c r="K483" s="22" t="s">
        <v>38</v>
      </c>
      <c r="L483" s="23">
        <v>0</v>
      </c>
      <c r="M483" s="23">
        <v>0</v>
      </c>
      <c r="N483" s="23">
        <v>-3.5906250002426532E-4</v>
      </c>
      <c r="O483" s="23">
        <f t="shared" si="34"/>
        <v>3.5906250002426532E-4</v>
      </c>
      <c r="P483" s="23">
        <f t="shared" ref="P483:P486" si="39">O483</f>
        <v>3.5906250002426532E-4</v>
      </c>
      <c r="Q483" s="23">
        <f>P483</f>
        <v>3.5906250002426532E-4</v>
      </c>
      <c r="R483" s="23">
        <v>0</v>
      </c>
      <c r="S483" s="23">
        <f t="shared" si="35"/>
        <v>3.5906250002426532E-4</v>
      </c>
      <c r="T483" s="23">
        <v>0</v>
      </c>
      <c r="U483" s="23"/>
      <c r="V483" s="35" t="str" cm="1">
        <f t="array" ref="V483">_xlfn.IFS(H483="Majandamiskulud","2.1",H483="Tööjõukulud","2.2",H483="Muud kulud","2.4",H483="Muud tegevuskulud","2.4",H483="Sotsiaaltoetused","2.3",H483="Muud antud toetused ja ülekanded","2.3",H483="Materiaalsete ja immateriaalsete vara soetamine/renoveerimine","4")</f>
        <v>2.3</v>
      </c>
    </row>
    <row r="484" spans="1:22" x14ac:dyDescent="0.3">
      <c r="A484" s="22" t="s">
        <v>29</v>
      </c>
      <c r="B484" s="22" t="s">
        <v>30</v>
      </c>
      <c r="C484" s="22" t="s">
        <v>31</v>
      </c>
      <c r="D484" s="22" t="s">
        <v>97</v>
      </c>
      <c r="E484" s="22" t="s">
        <v>104</v>
      </c>
      <c r="F484" s="22" t="s">
        <v>105</v>
      </c>
      <c r="G484" s="22" t="s">
        <v>156</v>
      </c>
      <c r="H484" s="22" t="s">
        <v>45</v>
      </c>
      <c r="I484" s="22" t="s">
        <v>37</v>
      </c>
      <c r="J484" s="22" t="s">
        <v>38</v>
      </c>
      <c r="K484" s="22" t="s">
        <v>38</v>
      </c>
      <c r="L484" s="23">
        <v>36.653220068250114</v>
      </c>
      <c r="M484" s="23">
        <v>0</v>
      </c>
      <c r="N484" s="23">
        <v>31.942576339882617</v>
      </c>
      <c r="O484" s="23">
        <f t="shared" si="34"/>
        <v>4.7106437283674971</v>
      </c>
      <c r="P484" s="23">
        <f t="shared" si="39"/>
        <v>4.7106437283674971</v>
      </c>
      <c r="Q484" s="23">
        <v>0</v>
      </c>
      <c r="R484" s="23">
        <v>0</v>
      </c>
      <c r="S484" s="23">
        <f t="shared" si="35"/>
        <v>0</v>
      </c>
      <c r="T484" s="23">
        <v>0</v>
      </c>
      <c r="U484" s="23"/>
      <c r="V484" s="35" t="str" cm="1">
        <f t="array" ref="V484">_xlfn.IFS(H484="Majandamiskulud","2.1",H484="Tööjõukulud","2.2",H484="Muud kulud","2.4",H484="Muud tegevuskulud","2.4",H484="Sotsiaaltoetused","2.3",H484="Muud antud toetused ja ülekanded","2.3",H484="Materiaalsete ja immateriaalsete vara soetamine/renoveerimine","4")</f>
        <v>2.4</v>
      </c>
    </row>
    <row r="485" spans="1:22" x14ac:dyDescent="0.3">
      <c r="A485" s="22" t="s">
        <v>29</v>
      </c>
      <c r="B485" s="22" t="s">
        <v>30</v>
      </c>
      <c r="C485" s="22" t="s">
        <v>31</v>
      </c>
      <c r="D485" s="22" t="s">
        <v>97</v>
      </c>
      <c r="E485" s="22" t="s">
        <v>104</v>
      </c>
      <c r="F485" s="22" t="s">
        <v>105</v>
      </c>
      <c r="G485" s="22" t="s">
        <v>156</v>
      </c>
      <c r="H485" s="22" t="s">
        <v>66</v>
      </c>
      <c r="I485" s="22" t="s">
        <v>37</v>
      </c>
      <c r="J485" s="22" t="s">
        <v>38</v>
      </c>
      <c r="K485" s="22" t="s">
        <v>38</v>
      </c>
      <c r="L485" s="23">
        <v>140.83811204232049</v>
      </c>
      <c r="M485" s="23">
        <v>0</v>
      </c>
      <c r="N485" s="23">
        <v>115.55938846867569</v>
      </c>
      <c r="O485" s="23">
        <f t="shared" si="34"/>
        <v>25.278723573644797</v>
      </c>
      <c r="P485" s="23">
        <f t="shared" si="39"/>
        <v>25.278723573644797</v>
      </c>
      <c r="Q485" s="23">
        <v>0</v>
      </c>
      <c r="R485" s="23">
        <v>0</v>
      </c>
      <c r="S485" s="23">
        <f t="shared" si="35"/>
        <v>0</v>
      </c>
      <c r="T485" s="23">
        <v>0</v>
      </c>
      <c r="U485" s="23"/>
      <c r="V485" s="35" t="str" cm="1">
        <f t="array" ref="V485">_xlfn.IFS(H485="Majandamiskulud","2.1",H485="Tööjõukulud","2.2",H485="Muud kulud","2.4",H485="Muud tegevuskulud","2.4",H485="Sotsiaaltoetused","2.3",H485="Muud antud toetused ja ülekanded","2.3",H485="Materiaalsete ja immateriaalsete vara soetamine/renoveerimine","4")</f>
        <v>2.3</v>
      </c>
    </row>
    <row r="486" spans="1:22" x14ac:dyDescent="0.3">
      <c r="A486" s="22" t="s">
        <v>29</v>
      </c>
      <c r="B486" s="22" t="s">
        <v>30</v>
      </c>
      <c r="C486" s="22" t="s">
        <v>31</v>
      </c>
      <c r="D486" s="22" t="s">
        <v>97</v>
      </c>
      <c r="E486" s="22" t="s">
        <v>104</v>
      </c>
      <c r="F486" s="22" t="s">
        <v>105</v>
      </c>
      <c r="G486" s="22" t="s">
        <v>156</v>
      </c>
      <c r="H486" s="22" t="s">
        <v>46</v>
      </c>
      <c r="I486" s="22" t="s">
        <v>37</v>
      </c>
      <c r="J486" s="22" t="s">
        <v>38</v>
      </c>
      <c r="K486" s="22" t="s">
        <v>38</v>
      </c>
      <c r="L486" s="23">
        <v>39763.366996579265</v>
      </c>
      <c r="M486" s="23">
        <v>3182.1358698489203</v>
      </c>
      <c r="N486" s="23">
        <v>40073.658902955358</v>
      </c>
      <c r="O486" s="23">
        <f t="shared" si="34"/>
        <v>-310.29190637609281</v>
      </c>
      <c r="P486" s="23">
        <f t="shared" si="39"/>
        <v>-310.29190637609281</v>
      </c>
      <c r="Q486" s="23">
        <v>0</v>
      </c>
      <c r="R486" s="23">
        <v>0</v>
      </c>
      <c r="S486" s="23">
        <f t="shared" si="35"/>
        <v>0</v>
      </c>
      <c r="T486" s="23">
        <v>0</v>
      </c>
      <c r="U486" s="23"/>
      <c r="V486" s="35" t="str" cm="1">
        <f t="array" ref="V486">_xlfn.IFS(H486="Majandamiskulud","2.1",H486="Tööjõukulud","2.2",H486="Muud kulud","2.4",H486="Muud tegevuskulud","2.4",H486="Sotsiaaltoetused","2.3",H486="Muud antud toetused ja ülekanded","2.3",H486="Materiaalsete ja immateriaalsete vara soetamine/renoveerimine","4")</f>
        <v>2.2</v>
      </c>
    </row>
    <row r="487" spans="1:22" x14ac:dyDescent="0.3">
      <c r="A487" s="22" t="s">
        <v>29</v>
      </c>
      <c r="B487" s="22" t="s">
        <v>30</v>
      </c>
      <c r="C487" s="22" t="s">
        <v>31</v>
      </c>
      <c r="D487" s="22" t="s">
        <v>97</v>
      </c>
      <c r="E487" s="22" t="s">
        <v>104</v>
      </c>
      <c r="F487" s="22" t="s">
        <v>105</v>
      </c>
      <c r="G487" s="22" t="s">
        <v>156</v>
      </c>
      <c r="H487" s="22" t="s">
        <v>46</v>
      </c>
      <c r="I487" s="22" t="s">
        <v>37</v>
      </c>
      <c r="J487" s="22" t="s">
        <v>159</v>
      </c>
      <c r="K487" s="22" t="s">
        <v>160</v>
      </c>
      <c r="L487" s="23">
        <v>0</v>
      </c>
      <c r="M487" s="23">
        <v>0</v>
      </c>
      <c r="N487" s="23">
        <v>12.549385849622659</v>
      </c>
      <c r="O487" s="23">
        <f t="shared" si="34"/>
        <v>-12.549385849622659</v>
      </c>
      <c r="P487" s="23">
        <v>0</v>
      </c>
      <c r="Q487" s="23">
        <v>0</v>
      </c>
      <c r="R487" s="23">
        <v>0</v>
      </c>
      <c r="S487" s="23">
        <f t="shared" si="35"/>
        <v>0</v>
      </c>
      <c r="T487" s="23">
        <f>O487</f>
        <v>-12.549385849622659</v>
      </c>
      <c r="U487" s="23"/>
      <c r="V487" s="35" t="str" cm="1">
        <f t="array" ref="V487">_xlfn.IFS(H487="Majandamiskulud","2.1",H487="Tööjõukulud","2.2",H487="Muud kulud","2.4",H487="Muud tegevuskulud","2.4",H487="Sotsiaaltoetused","2.3",H487="Muud antud toetused ja ülekanded","2.3",H487="Materiaalsete ja immateriaalsete vara soetamine/renoveerimine","4")</f>
        <v>2.2</v>
      </c>
    </row>
    <row r="488" spans="1:22" x14ac:dyDescent="0.3">
      <c r="A488" s="22" t="s">
        <v>29</v>
      </c>
      <c r="B488" s="22" t="s">
        <v>30</v>
      </c>
      <c r="C488" s="22" t="s">
        <v>31</v>
      </c>
      <c r="D488" s="22" t="s">
        <v>97</v>
      </c>
      <c r="E488" s="22" t="s">
        <v>106</v>
      </c>
      <c r="F488" s="22" t="s">
        <v>107</v>
      </c>
      <c r="G488" s="22" t="s">
        <v>156</v>
      </c>
      <c r="H488" s="22" t="s">
        <v>36</v>
      </c>
      <c r="I488" s="22" t="s">
        <v>37</v>
      </c>
      <c r="J488" s="22" t="s">
        <v>38</v>
      </c>
      <c r="K488" s="22" t="s">
        <v>38</v>
      </c>
      <c r="L488" s="23">
        <v>34411.688426591529</v>
      </c>
      <c r="M488" s="23">
        <v>6124.4567087834421</v>
      </c>
      <c r="N488" s="23">
        <v>30881.73135959608</v>
      </c>
      <c r="O488" s="23">
        <f t="shared" si="34"/>
        <v>3529.9570669954483</v>
      </c>
      <c r="P488" s="23">
        <f>O488</f>
        <v>3529.9570669954483</v>
      </c>
      <c r="Q488" s="23">
        <v>0</v>
      </c>
      <c r="R488" s="23">
        <v>0</v>
      </c>
      <c r="S488" s="23">
        <f t="shared" si="35"/>
        <v>0</v>
      </c>
      <c r="T488" s="23">
        <v>0</v>
      </c>
      <c r="U488" s="23"/>
      <c r="V488" s="35" t="str" cm="1">
        <f t="array" ref="V488">_xlfn.IFS(H488="Majandamiskulud","2.1",H488="Tööjõukulud","2.2",H488="Muud kulud","2.4",H488="Muud tegevuskulud","2.4",H488="Sotsiaaltoetused","2.3",H488="Muud antud toetused ja ülekanded","2.3",H488="Materiaalsete ja immateriaalsete vara soetamine/renoveerimine","4")</f>
        <v>2.1</v>
      </c>
    </row>
    <row r="489" spans="1:22" x14ac:dyDescent="0.3">
      <c r="A489" s="22" t="s">
        <v>29</v>
      </c>
      <c r="B489" s="22" t="s">
        <v>30</v>
      </c>
      <c r="C489" s="22" t="s">
        <v>31</v>
      </c>
      <c r="D489" s="22" t="s">
        <v>97</v>
      </c>
      <c r="E489" s="22" t="s">
        <v>106</v>
      </c>
      <c r="F489" s="22" t="s">
        <v>107</v>
      </c>
      <c r="G489" s="22" t="s">
        <v>156</v>
      </c>
      <c r="H489" s="22" t="s">
        <v>36</v>
      </c>
      <c r="I489" s="22" t="s">
        <v>37</v>
      </c>
      <c r="J489" s="22" t="s">
        <v>39</v>
      </c>
      <c r="K489" s="22" t="s">
        <v>40</v>
      </c>
      <c r="L489" s="23">
        <v>23027.798766682812</v>
      </c>
      <c r="M489" s="23">
        <v>0</v>
      </c>
      <c r="N489" s="23">
        <v>23463.493821333508</v>
      </c>
      <c r="O489" s="23">
        <f t="shared" si="34"/>
        <v>-435.69505465069597</v>
      </c>
      <c r="P489" s="23">
        <v>0</v>
      </c>
      <c r="Q489" s="23">
        <v>0</v>
      </c>
      <c r="R489" s="23">
        <v>0</v>
      </c>
      <c r="S489" s="23">
        <f t="shared" si="35"/>
        <v>0</v>
      </c>
      <c r="T489" s="23">
        <f>O489</f>
        <v>-435.69505465069597</v>
      </c>
      <c r="U489" s="23"/>
      <c r="V489" s="35" t="str" cm="1">
        <f t="array" ref="V489">_xlfn.IFS(H489="Majandamiskulud","2.1",H489="Tööjõukulud","2.2",H489="Muud kulud","2.4",H489="Muud tegevuskulud","2.4",H489="Sotsiaaltoetused","2.3",H489="Muud antud toetused ja ülekanded","2.3",H489="Materiaalsete ja immateriaalsete vara soetamine/renoveerimine","4")</f>
        <v>2.1</v>
      </c>
    </row>
    <row r="490" spans="1:22" x14ac:dyDescent="0.3">
      <c r="A490" s="22" t="s">
        <v>29</v>
      </c>
      <c r="B490" s="22" t="s">
        <v>30</v>
      </c>
      <c r="C490" s="22" t="s">
        <v>31</v>
      </c>
      <c r="D490" s="22" t="s">
        <v>97</v>
      </c>
      <c r="E490" s="22" t="s">
        <v>106</v>
      </c>
      <c r="F490" s="22" t="s">
        <v>107</v>
      </c>
      <c r="G490" s="22" t="s">
        <v>156</v>
      </c>
      <c r="H490" s="22" t="s">
        <v>36</v>
      </c>
      <c r="I490" s="22" t="s">
        <v>37</v>
      </c>
      <c r="J490" s="22" t="s">
        <v>159</v>
      </c>
      <c r="K490" s="22" t="s">
        <v>160</v>
      </c>
      <c r="L490" s="23">
        <v>387.96178638527107</v>
      </c>
      <c r="M490" s="23">
        <v>387.96178638527107</v>
      </c>
      <c r="N490" s="23">
        <v>391.90606454685462</v>
      </c>
      <c r="O490" s="23">
        <f t="shared" si="34"/>
        <v>-3.9442781615835543</v>
      </c>
      <c r="P490" s="23">
        <v>0</v>
      </c>
      <c r="Q490" s="23">
        <v>0</v>
      </c>
      <c r="R490" s="23">
        <v>0</v>
      </c>
      <c r="S490" s="23">
        <f t="shared" si="35"/>
        <v>0</v>
      </c>
      <c r="T490" s="23">
        <f>O490</f>
        <v>-3.9442781615835543</v>
      </c>
      <c r="U490" s="23"/>
      <c r="V490" s="35" t="str" cm="1">
        <f t="array" ref="V490">_xlfn.IFS(H490="Majandamiskulud","2.1",H490="Tööjõukulud","2.2",H490="Muud kulud","2.4",H490="Muud tegevuskulud","2.4",H490="Sotsiaaltoetused","2.3",H490="Muud antud toetused ja ülekanded","2.3",H490="Materiaalsete ja immateriaalsete vara soetamine/renoveerimine","4")</f>
        <v>2.1</v>
      </c>
    </row>
    <row r="491" spans="1:22" x14ac:dyDescent="0.3">
      <c r="A491" s="22" t="s">
        <v>29</v>
      </c>
      <c r="B491" s="22" t="s">
        <v>30</v>
      </c>
      <c r="C491" s="22" t="s">
        <v>31</v>
      </c>
      <c r="D491" s="22" t="s">
        <v>97</v>
      </c>
      <c r="E491" s="22" t="s">
        <v>106</v>
      </c>
      <c r="F491" s="22" t="s">
        <v>107</v>
      </c>
      <c r="G491" s="22" t="s">
        <v>156</v>
      </c>
      <c r="H491" s="22" t="s">
        <v>63</v>
      </c>
      <c r="I491" s="22" t="s">
        <v>37</v>
      </c>
      <c r="J491" s="22" t="s">
        <v>64</v>
      </c>
      <c r="K491" s="22" t="s">
        <v>65</v>
      </c>
      <c r="L491" s="23">
        <v>9180.1999399999986</v>
      </c>
      <c r="M491" s="23">
        <v>0</v>
      </c>
      <c r="N491" s="23">
        <v>9179.634</v>
      </c>
      <c r="O491" s="23">
        <f t="shared" si="34"/>
        <v>0.56593999999859079</v>
      </c>
      <c r="P491" s="23">
        <f t="shared" ref="P491:P494" si="40">O491</f>
        <v>0.56593999999859079</v>
      </c>
      <c r="Q491" s="23">
        <v>0</v>
      </c>
      <c r="R491" s="23">
        <v>0</v>
      </c>
      <c r="S491" s="23">
        <f t="shared" si="35"/>
        <v>0</v>
      </c>
      <c r="T491" s="23">
        <f>P491</f>
        <v>0.56593999999859079</v>
      </c>
      <c r="U491" s="23"/>
      <c r="V491" s="35" t="str" cm="1">
        <f t="array" ref="V491">_xlfn.IFS(H491="Majandamiskulud","2.1",H491="Tööjõukulud","2.2",H491="Muud kulud","2.4",H491="Muud tegevuskulud","2.4",H491="Sotsiaaltoetused","2.3",H491="Muud antud toetused ja ülekanded","2.3",H491="Materiaalsete ja immateriaalsete vara soetamine/renoveerimine","4")</f>
        <v>2.3</v>
      </c>
    </row>
    <row r="492" spans="1:22" x14ac:dyDescent="0.3">
      <c r="A492" s="22" t="s">
        <v>29</v>
      </c>
      <c r="B492" s="22" t="s">
        <v>30</v>
      </c>
      <c r="C492" s="22" t="s">
        <v>31</v>
      </c>
      <c r="D492" s="22" t="s">
        <v>97</v>
      </c>
      <c r="E492" s="22" t="s">
        <v>106</v>
      </c>
      <c r="F492" s="22" t="s">
        <v>107</v>
      </c>
      <c r="G492" s="22" t="s">
        <v>156</v>
      </c>
      <c r="H492" s="22" t="s">
        <v>45</v>
      </c>
      <c r="I492" s="22" t="s">
        <v>37</v>
      </c>
      <c r="J492" s="22" t="s">
        <v>38</v>
      </c>
      <c r="K492" s="22" t="s">
        <v>38</v>
      </c>
      <c r="L492" s="23">
        <v>227.94047933489293</v>
      </c>
      <c r="M492" s="23">
        <v>0</v>
      </c>
      <c r="N492" s="23">
        <v>198.645745712132</v>
      </c>
      <c r="O492" s="23">
        <f t="shared" si="34"/>
        <v>29.29473362276093</v>
      </c>
      <c r="P492" s="23">
        <f t="shared" si="40"/>
        <v>29.29473362276093</v>
      </c>
      <c r="Q492" s="23">
        <v>0</v>
      </c>
      <c r="R492" s="23">
        <v>0</v>
      </c>
      <c r="S492" s="23">
        <f t="shared" si="35"/>
        <v>0</v>
      </c>
      <c r="T492" s="23">
        <v>0</v>
      </c>
      <c r="U492" s="23"/>
      <c r="V492" s="35" t="str" cm="1">
        <f t="array" ref="V492">_xlfn.IFS(H492="Majandamiskulud","2.1",H492="Tööjõukulud","2.2",H492="Muud kulud","2.4",H492="Muud tegevuskulud","2.4",H492="Sotsiaaltoetused","2.3",H492="Muud antud toetused ja ülekanded","2.3",H492="Materiaalsete ja immateriaalsete vara soetamine/renoveerimine","4")</f>
        <v>2.4</v>
      </c>
    </row>
    <row r="493" spans="1:22" x14ac:dyDescent="0.3">
      <c r="A493" s="22" t="s">
        <v>29</v>
      </c>
      <c r="B493" s="22" t="s">
        <v>30</v>
      </c>
      <c r="C493" s="22" t="s">
        <v>31</v>
      </c>
      <c r="D493" s="22" t="s">
        <v>97</v>
      </c>
      <c r="E493" s="22" t="s">
        <v>106</v>
      </c>
      <c r="F493" s="22" t="s">
        <v>107</v>
      </c>
      <c r="G493" s="22" t="s">
        <v>156</v>
      </c>
      <c r="H493" s="22" t="s">
        <v>66</v>
      </c>
      <c r="I493" s="22" t="s">
        <v>37</v>
      </c>
      <c r="J493" s="22" t="s">
        <v>38</v>
      </c>
      <c r="K493" s="22" t="s">
        <v>38</v>
      </c>
      <c r="L493" s="23">
        <v>224.61975261531146</v>
      </c>
      <c r="M493" s="23">
        <v>0</v>
      </c>
      <c r="N493" s="23">
        <v>184.30324628613886</v>
      </c>
      <c r="O493" s="23">
        <f t="shared" si="34"/>
        <v>40.316506329172597</v>
      </c>
      <c r="P493" s="23">
        <f t="shared" si="40"/>
        <v>40.316506329172597</v>
      </c>
      <c r="Q493" s="23">
        <v>0</v>
      </c>
      <c r="R493" s="23">
        <v>0</v>
      </c>
      <c r="S493" s="23">
        <f t="shared" si="35"/>
        <v>0</v>
      </c>
      <c r="T493" s="23">
        <v>0</v>
      </c>
      <c r="U493" s="23"/>
      <c r="V493" s="35" t="str" cm="1">
        <f t="array" ref="V493">_xlfn.IFS(H493="Majandamiskulud","2.1",H493="Tööjõukulud","2.2",H493="Muud kulud","2.4",H493="Muud tegevuskulud","2.4",H493="Sotsiaaltoetused","2.3",H493="Muud antud toetused ja ülekanded","2.3",H493="Materiaalsete ja immateriaalsete vara soetamine/renoveerimine","4")</f>
        <v>2.3</v>
      </c>
    </row>
    <row r="494" spans="1:22" x14ac:dyDescent="0.3">
      <c r="A494" s="22" t="s">
        <v>29</v>
      </c>
      <c r="B494" s="22" t="s">
        <v>30</v>
      </c>
      <c r="C494" s="22" t="s">
        <v>31</v>
      </c>
      <c r="D494" s="22" t="s">
        <v>97</v>
      </c>
      <c r="E494" s="22" t="s">
        <v>106</v>
      </c>
      <c r="F494" s="22" t="s">
        <v>107</v>
      </c>
      <c r="G494" s="22" t="s">
        <v>156</v>
      </c>
      <c r="H494" s="22" t="s">
        <v>46</v>
      </c>
      <c r="I494" s="22" t="s">
        <v>37</v>
      </c>
      <c r="J494" s="22" t="s">
        <v>38</v>
      </c>
      <c r="K494" s="22" t="s">
        <v>38</v>
      </c>
      <c r="L494" s="23">
        <v>286822.09833966987</v>
      </c>
      <c r="M494" s="23">
        <v>20123.585294404103</v>
      </c>
      <c r="N494" s="23">
        <v>252725.57977887575</v>
      </c>
      <c r="O494" s="23">
        <f t="shared" si="34"/>
        <v>34096.518560794124</v>
      </c>
      <c r="P494" s="23">
        <f t="shared" si="40"/>
        <v>34096.518560794124</v>
      </c>
      <c r="Q494" s="23">
        <v>0</v>
      </c>
      <c r="R494" s="23">
        <v>0</v>
      </c>
      <c r="S494" s="23">
        <f t="shared" si="35"/>
        <v>0</v>
      </c>
      <c r="T494" s="23">
        <v>0</v>
      </c>
      <c r="U494" s="23"/>
      <c r="V494" s="35" t="str" cm="1">
        <f t="array" ref="V494">_xlfn.IFS(H494="Majandamiskulud","2.1",H494="Tööjõukulud","2.2",H494="Muud kulud","2.4",H494="Muud tegevuskulud","2.4",H494="Sotsiaaltoetused","2.3",H494="Muud antud toetused ja ülekanded","2.3",H494="Materiaalsete ja immateriaalsete vara soetamine/renoveerimine","4")</f>
        <v>2.2</v>
      </c>
    </row>
    <row r="495" spans="1:22" x14ac:dyDescent="0.3">
      <c r="A495" s="22" t="s">
        <v>29</v>
      </c>
      <c r="B495" s="22" t="s">
        <v>30</v>
      </c>
      <c r="C495" s="22" t="s">
        <v>31</v>
      </c>
      <c r="D495" s="22" t="s">
        <v>97</v>
      </c>
      <c r="E495" s="22" t="s">
        <v>106</v>
      </c>
      <c r="F495" s="22" t="s">
        <v>107</v>
      </c>
      <c r="G495" s="22" t="s">
        <v>156</v>
      </c>
      <c r="H495" s="22" t="s">
        <v>46</v>
      </c>
      <c r="I495" s="22" t="s">
        <v>37</v>
      </c>
      <c r="J495" s="22" t="s">
        <v>159</v>
      </c>
      <c r="K495" s="22" t="s">
        <v>160</v>
      </c>
      <c r="L495" s="23">
        <v>0</v>
      </c>
      <c r="M495" s="23">
        <v>0</v>
      </c>
      <c r="N495" s="23">
        <v>78.04479840323512</v>
      </c>
      <c r="O495" s="23">
        <f t="shared" si="34"/>
        <v>-78.04479840323512</v>
      </c>
      <c r="P495" s="23">
        <v>0</v>
      </c>
      <c r="Q495" s="23">
        <v>0</v>
      </c>
      <c r="R495" s="23">
        <v>0</v>
      </c>
      <c r="S495" s="23">
        <f t="shared" si="35"/>
        <v>0</v>
      </c>
      <c r="T495" s="23">
        <f>O495</f>
        <v>-78.04479840323512</v>
      </c>
      <c r="U495" s="23"/>
      <c r="V495" s="35" t="str" cm="1">
        <f t="array" ref="V495">_xlfn.IFS(H495="Majandamiskulud","2.1",H495="Tööjõukulud","2.2",H495="Muud kulud","2.4",H495="Muud tegevuskulud","2.4",H495="Sotsiaaltoetused","2.3",H495="Muud antud toetused ja ülekanded","2.3",H495="Materiaalsete ja immateriaalsete vara soetamine/renoveerimine","4")</f>
        <v>2.2</v>
      </c>
    </row>
    <row r="496" spans="1:22" x14ac:dyDescent="0.3">
      <c r="A496" s="22" t="s">
        <v>29</v>
      </c>
      <c r="B496" s="22" t="s">
        <v>30</v>
      </c>
      <c r="C496" s="22" t="s">
        <v>31</v>
      </c>
      <c r="D496" s="22" t="s">
        <v>32</v>
      </c>
      <c r="E496" s="22" t="s">
        <v>110</v>
      </c>
      <c r="F496" s="22" t="s">
        <v>111</v>
      </c>
      <c r="G496" s="22" t="s">
        <v>156</v>
      </c>
      <c r="H496" s="22" t="s">
        <v>36</v>
      </c>
      <c r="I496" s="22" t="s">
        <v>37</v>
      </c>
      <c r="J496" s="22" t="s">
        <v>38</v>
      </c>
      <c r="K496" s="22" t="s">
        <v>38</v>
      </c>
      <c r="L496" s="23">
        <v>69204.681880732052</v>
      </c>
      <c r="M496" s="23">
        <v>13681.306835276748</v>
      </c>
      <c r="N496" s="23">
        <v>63301.883013693136</v>
      </c>
      <c r="O496" s="23">
        <f t="shared" si="34"/>
        <v>5902.7988670389168</v>
      </c>
      <c r="P496" s="23">
        <f>O496</f>
        <v>5902.7988670389168</v>
      </c>
      <c r="Q496" s="23">
        <v>0</v>
      </c>
      <c r="R496" s="23">
        <v>0</v>
      </c>
      <c r="S496" s="23">
        <f t="shared" si="35"/>
        <v>0</v>
      </c>
      <c r="T496" s="23">
        <v>0</v>
      </c>
      <c r="U496" s="23"/>
      <c r="V496" s="35" t="str" cm="1">
        <f t="array" ref="V496">_xlfn.IFS(H496="Majandamiskulud","2.1",H496="Tööjõukulud","2.2",H496="Muud kulud","2.4",H496="Muud tegevuskulud","2.4",H496="Sotsiaaltoetused","2.3",H496="Muud antud toetused ja ülekanded","2.3",H496="Materiaalsete ja immateriaalsete vara soetamine/renoveerimine","4")</f>
        <v>2.1</v>
      </c>
    </row>
    <row r="497" spans="1:22" x14ac:dyDescent="0.3">
      <c r="A497" s="22" t="s">
        <v>29</v>
      </c>
      <c r="B497" s="22" t="s">
        <v>30</v>
      </c>
      <c r="C497" s="22" t="s">
        <v>31</v>
      </c>
      <c r="D497" s="22" t="s">
        <v>32</v>
      </c>
      <c r="E497" s="22" t="s">
        <v>110</v>
      </c>
      <c r="F497" s="22" t="s">
        <v>111</v>
      </c>
      <c r="G497" s="22" t="s">
        <v>156</v>
      </c>
      <c r="H497" s="22" t="s">
        <v>36</v>
      </c>
      <c r="I497" s="22" t="s">
        <v>37</v>
      </c>
      <c r="J497" s="22" t="s">
        <v>39</v>
      </c>
      <c r="K497" s="22" t="s">
        <v>40</v>
      </c>
      <c r="L497" s="23">
        <v>49483.53197565856</v>
      </c>
      <c r="M497" s="23">
        <v>0</v>
      </c>
      <c r="N497" s="23">
        <v>49235.2063790838</v>
      </c>
      <c r="O497" s="23">
        <f t="shared" si="34"/>
        <v>248.3255965747594</v>
      </c>
      <c r="P497" s="23">
        <v>0</v>
      </c>
      <c r="Q497" s="23">
        <v>0</v>
      </c>
      <c r="R497" s="23">
        <v>0</v>
      </c>
      <c r="S497" s="23">
        <f t="shared" si="35"/>
        <v>0</v>
      </c>
      <c r="T497" s="23">
        <f>O497</f>
        <v>248.3255965747594</v>
      </c>
      <c r="U497" s="23"/>
      <c r="V497" s="35" t="str" cm="1">
        <f t="array" ref="V497">_xlfn.IFS(H497="Majandamiskulud","2.1",H497="Tööjõukulud","2.2",H497="Muud kulud","2.4",H497="Muud tegevuskulud","2.4",H497="Sotsiaaltoetused","2.3",H497="Muud antud toetused ja ülekanded","2.3",H497="Materiaalsete ja immateriaalsete vara soetamine/renoveerimine","4")</f>
        <v>2.1</v>
      </c>
    </row>
    <row r="498" spans="1:22" x14ac:dyDescent="0.3">
      <c r="A498" s="22" t="s">
        <v>29</v>
      </c>
      <c r="B498" s="22" t="s">
        <v>30</v>
      </c>
      <c r="C498" s="22" t="s">
        <v>31</v>
      </c>
      <c r="D498" s="22" t="s">
        <v>32</v>
      </c>
      <c r="E498" s="22" t="s">
        <v>110</v>
      </c>
      <c r="F498" s="22" t="s">
        <v>111</v>
      </c>
      <c r="G498" s="22" t="s">
        <v>156</v>
      </c>
      <c r="H498" s="22" t="s">
        <v>36</v>
      </c>
      <c r="I498" s="22" t="s">
        <v>37</v>
      </c>
      <c r="J498" s="22" t="s">
        <v>159</v>
      </c>
      <c r="K498" s="22" t="s">
        <v>160</v>
      </c>
      <c r="L498" s="23">
        <v>859.91914527938593</v>
      </c>
      <c r="M498" s="23">
        <v>859.91914527938593</v>
      </c>
      <c r="N498" s="23">
        <v>868.66165658972636</v>
      </c>
      <c r="O498" s="23">
        <f t="shared" si="34"/>
        <v>-8.7425113103404328</v>
      </c>
      <c r="P498" s="23">
        <v>0</v>
      </c>
      <c r="Q498" s="23">
        <v>0</v>
      </c>
      <c r="R498" s="23">
        <v>0</v>
      </c>
      <c r="S498" s="23">
        <f t="shared" si="35"/>
        <v>0</v>
      </c>
      <c r="T498" s="23">
        <f>O498</f>
        <v>-8.7425113103404328</v>
      </c>
      <c r="U498" s="23"/>
      <c r="V498" s="35" t="str" cm="1">
        <f t="array" ref="V498">_xlfn.IFS(H498="Majandamiskulud","2.1",H498="Tööjõukulud","2.2",H498="Muud kulud","2.4",H498="Muud tegevuskulud","2.4",H498="Sotsiaaltoetused","2.3",H498="Muud antud toetused ja ülekanded","2.3",H498="Materiaalsete ja immateriaalsete vara soetamine/renoveerimine","4")</f>
        <v>2.1</v>
      </c>
    </row>
    <row r="499" spans="1:22" x14ac:dyDescent="0.3">
      <c r="A499" s="22" t="s">
        <v>29</v>
      </c>
      <c r="B499" s="22" t="s">
        <v>30</v>
      </c>
      <c r="C499" s="22" t="s">
        <v>31</v>
      </c>
      <c r="D499" s="22" t="s">
        <v>32</v>
      </c>
      <c r="E499" s="22" t="s">
        <v>110</v>
      </c>
      <c r="F499" s="22" t="s">
        <v>111</v>
      </c>
      <c r="G499" s="22" t="s">
        <v>156</v>
      </c>
      <c r="H499" s="22" t="s">
        <v>63</v>
      </c>
      <c r="I499" s="22" t="s">
        <v>37</v>
      </c>
      <c r="J499" s="22" t="s">
        <v>38</v>
      </c>
      <c r="K499" s="22" t="s">
        <v>38</v>
      </c>
      <c r="L499" s="23">
        <v>0</v>
      </c>
      <c r="M499" s="23">
        <v>0</v>
      </c>
      <c r="N499" s="23">
        <v>-1.7500002286396921E-5</v>
      </c>
      <c r="O499" s="23">
        <f t="shared" si="34"/>
        <v>1.7500002286396921E-5</v>
      </c>
      <c r="P499" s="23">
        <f t="shared" ref="P499:P502" si="41">O499</f>
        <v>1.7500002286396921E-5</v>
      </c>
      <c r="Q499" s="23">
        <v>0</v>
      </c>
      <c r="R499" s="23">
        <v>0</v>
      </c>
      <c r="S499" s="23">
        <f t="shared" si="35"/>
        <v>0</v>
      </c>
      <c r="T499" s="23">
        <v>0</v>
      </c>
      <c r="U499" s="23"/>
      <c r="V499" s="35" t="str" cm="1">
        <f t="array" ref="V499">_xlfn.IFS(H499="Majandamiskulud","2.1",H499="Tööjõukulud","2.2",H499="Muud kulud","2.4",H499="Muud tegevuskulud","2.4",H499="Sotsiaaltoetused","2.3",H499="Muud antud toetused ja ülekanded","2.3",H499="Materiaalsete ja immateriaalsete vara soetamine/renoveerimine","4")</f>
        <v>2.3</v>
      </c>
    </row>
    <row r="500" spans="1:22" x14ac:dyDescent="0.3">
      <c r="A500" s="22" t="s">
        <v>29</v>
      </c>
      <c r="B500" s="22" t="s">
        <v>30</v>
      </c>
      <c r="C500" s="22" t="s">
        <v>31</v>
      </c>
      <c r="D500" s="22" t="s">
        <v>32</v>
      </c>
      <c r="E500" s="22" t="s">
        <v>110</v>
      </c>
      <c r="F500" s="22" t="s">
        <v>111</v>
      </c>
      <c r="G500" s="22" t="s">
        <v>156</v>
      </c>
      <c r="H500" s="22" t="s">
        <v>45</v>
      </c>
      <c r="I500" s="22" t="s">
        <v>37</v>
      </c>
      <c r="J500" s="22" t="s">
        <v>38</v>
      </c>
      <c r="K500" s="22" t="s">
        <v>38</v>
      </c>
      <c r="L500" s="23">
        <v>505.23115657914832</v>
      </c>
      <c r="M500" s="23">
        <v>0</v>
      </c>
      <c r="N500" s="23">
        <v>440.29924044253221</v>
      </c>
      <c r="O500" s="23">
        <f t="shared" si="34"/>
        <v>64.93191613661611</v>
      </c>
      <c r="P500" s="23">
        <f t="shared" si="41"/>
        <v>64.93191613661611</v>
      </c>
      <c r="Q500" s="23">
        <v>0</v>
      </c>
      <c r="R500" s="23">
        <v>0</v>
      </c>
      <c r="S500" s="23">
        <f t="shared" si="35"/>
        <v>0</v>
      </c>
      <c r="T500" s="23">
        <v>0</v>
      </c>
      <c r="U500" s="23"/>
      <c r="V500" s="35" t="str" cm="1">
        <f t="array" ref="V500">_xlfn.IFS(H500="Majandamiskulud","2.1",H500="Tööjõukulud","2.2",H500="Muud kulud","2.4",H500="Muud tegevuskulud","2.4",H500="Sotsiaaltoetused","2.3",H500="Muud antud toetused ja ülekanded","2.3",H500="Materiaalsete ja immateriaalsete vara soetamine/renoveerimine","4")</f>
        <v>2.4</v>
      </c>
    </row>
    <row r="501" spans="1:22" x14ac:dyDescent="0.3">
      <c r="A501" s="22" t="s">
        <v>29</v>
      </c>
      <c r="B501" s="22" t="s">
        <v>30</v>
      </c>
      <c r="C501" s="22" t="s">
        <v>31</v>
      </c>
      <c r="D501" s="22" t="s">
        <v>32</v>
      </c>
      <c r="E501" s="22" t="s">
        <v>110</v>
      </c>
      <c r="F501" s="22" t="s">
        <v>111</v>
      </c>
      <c r="G501" s="22" t="s">
        <v>156</v>
      </c>
      <c r="H501" s="22" t="s">
        <v>66</v>
      </c>
      <c r="I501" s="22" t="s">
        <v>37</v>
      </c>
      <c r="J501" s="22" t="s">
        <v>38</v>
      </c>
      <c r="K501" s="22" t="s">
        <v>38</v>
      </c>
      <c r="L501" s="23">
        <v>186.64252542102554</v>
      </c>
      <c r="M501" s="23">
        <v>0</v>
      </c>
      <c r="N501" s="23">
        <v>153.14246823631029</v>
      </c>
      <c r="O501" s="23">
        <f t="shared" si="34"/>
        <v>33.500057184715246</v>
      </c>
      <c r="P501" s="23">
        <f t="shared" si="41"/>
        <v>33.500057184715246</v>
      </c>
      <c r="Q501" s="23">
        <v>0</v>
      </c>
      <c r="R501" s="23">
        <v>0</v>
      </c>
      <c r="S501" s="23">
        <f t="shared" si="35"/>
        <v>0</v>
      </c>
      <c r="T501" s="23">
        <v>0</v>
      </c>
      <c r="U501" s="23"/>
      <c r="V501" s="35" t="str" cm="1">
        <f t="array" ref="V501">_xlfn.IFS(H501="Majandamiskulud","2.1",H501="Tööjõukulud","2.2",H501="Muud kulud","2.4",H501="Muud tegevuskulud","2.4",H501="Sotsiaaltoetused","2.3",H501="Muud antud toetused ja ülekanded","2.3",H501="Materiaalsete ja immateriaalsete vara soetamine/renoveerimine","4")</f>
        <v>2.3</v>
      </c>
    </row>
    <row r="502" spans="1:22" x14ac:dyDescent="0.3">
      <c r="A502" s="22" t="s">
        <v>29</v>
      </c>
      <c r="B502" s="22" t="s">
        <v>30</v>
      </c>
      <c r="C502" s="22" t="s">
        <v>31</v>
      </c>
      <c r="D502" s="22" t="s">
        <v>32</v>
      </c>
      <c r="E502" s="22" t="s">
        <v>110</v>
      </c>
      <c r="F502" s="22" t="s">
        <v>111</v>
      </c>
      <c r="G502" s="22" t="s">
        <v>156</v>
      </c>
      <c r="H502" s="22" t="s">
        <v>46</v>
      </c>
      <c r="I502" s="22" t="s">
        <v>37</v>
      </c>
      <c r="J502" s="22" t="s">
        <v>38</v>
      </c>
      <c r="K502" s="22" t="s">
        <v>38</v>
      </c>
      <c r="L502" s="23">
        <v>564695.55698503216</v>
      </c>
      <c r="M502" s="23">
        <v>44647.216360150065</v>
      </c>
      <c r="N502" s="23">
        <v>512662.72479229455</v>
      </c>
      <c r="O502" s="23">
        <f t="shared" si="34"/>
        <v>52032.832192737609</v>
      </c>
      <c r="P502" s="23">
        <f t="shared" si="41"/>
        <v>52032.832192737609</v>
      </c>
      <c r="Q502" s="23">
        <v>0</v>
      </c>
      <c r="R502" s="23">
        <v>0</v>
      </c>
      <c r="S502" s="23">
        <f t="shared" si="35"/>
        <v>0</v>
      </c>
      <c r="T502" s="23">
        <v>0</v>
      </c>
      <c r="U502" s="23"/>
      <c r="V502" s="35" t="str" cm="1">
        <f t="array" ref="V502">_xlfn.IFS(H502="Majandamiskulud","2.1",H502="Tööjõukulud","2.2",H502="Muud kulud","2.4",H502="Muud tegevuskulud","2.4",H502="Sotsiaaltoetused","2.3",H502="Muud antud toetused ja ülekanded","2.3",H502="Materiaalsete ja immateriaalsete vara soetamine/renoveerimine","4")</f>
        <v>2.2</v>
      </c>
    </row>
    <row r="503" spans="1:22" x14ac:dyDescent="0.3">
      <c r="A503" s="22" t="s">
        <v>29</v>
      </c>
      <c r="B503" s="22" t="s">
        <v>30</v>
      </c>
      <c r="C503" s="22" t="s">
        <v>31</v>
      </c>
      <c r="D503" s="22" t="s">
        <v>32</v>
      </c>
      <c r="E503" s="22" t="s">
        <v>110</v>
      </c>
      <c r="F503" s="22" t="s">
        <v>111</v>
      </c>
      <c r="G503" s="22" t="s">
        <v>156</v>
      </c>
      <c r="H503" s="22" t="s">
        <v>46</v>
      </c>
      <c r="I503" s="22" t="s">
        <v>37</v>
      </c>
      <c r="J503" s="22" t="s">
        <v>159</v>
      </c>
      <c r="K503" s="22" t="s">
        <v>160</v>
      </c>
      <c r="L503" s="23">
        <v>0</v>
      </c>
      <c r="M503" s="23">
        <v>0</v>
      </c>
      <c r="N503" s="23">
        <v>172.98699275091585</v>
      </c>
      <c r="O503" s="23">
        <f t="shared" si="34"/>
        <v>-172.98699275091585</v>
      </c>
      <c r="P503" s="23">
        <v>0</v>
      </c>
      <c r="Q503" s="23">
        <v>0</v>
      </c>
      <c r="R503" s="23">
        <v>0</v>
      </c>
      <c r="S503" s="23">
        <f t="shared" si="35"/>
        <v>0</v>
      </c>
      <c r="T503" s="23">
        <f>O503</f>
        <v>-172.98699275091585</v>
      </c>
      <c r="U503" s="23"/>
      <c r="V503" s="35" t="str" cm="1">
        <f t="array" ref="V503">_xlfn.IFS(H503="Majandamiskulud","2.1",H503="Tööjõukulud","2.2",H503="Muud kulud","2.4",H503="Muud tegevuskulud","2.4",H503="Sotsiaaltoetused","2.3",H503="Muud antud toetused ja ülekanded","2.3",H503="Materiaalsete ja immateriaalsete vara soetamine/renoveerimine","4")</f>
        <v>2.2</v>
      </c>
    </row>
    <row r="504" spans="1:22" x14ac:dyDescent="0.3">
      <c r="A504" s="22" t="s">
        <v>29</v>
      </c>
      <c r="B504" s="22" t="s">
        <v>30</v>
      </c>
      <c r="C504" s="22" t="s">
        <v>31</v>
      </c>
      <c r="D504" s="22" t="s">
        <v>32</v>
      </c>
      <c r="E504" s="22" t="s">
        <v>112</v>
      </c>
      <c r="F504" s="22" t="s">
        <v>113</v>
      </c>
      <c r="G504" s="22" t="s">
        <v>156</v>
      </c>
      <c r="H504" s="22" t="s">
        <v>36</v>
      </c>
      <c r="I504" s="22" t="s">
        <v>37</v>
      </c>
      <c r="J504" s="22" t="s">
        <v>38</v>
      </c>
      <c r="K504" s="22" t="s">
        <v>38</v>
      </c>
      <c r="L504" s="23">
        <v>33649.04400534727</v>
      </c>
      <c r="M504" s="23">
        <v>6539.281641446597</v>
      </c>
      <c r="N504" s="23">
        <v>29792.676234867446</v>
      </c>
      <c r="O504" s="23">
        <f t="shared" si="34"/>
        <v>3856.3677704798247</v>
      </c>
      <c r="P504" s="23">
        <f>O504</f>
        <v>3856.3677704798247</v>
      </c>
      <c r="Q504" s="23">
        <v>0</v>
      </c>
      <c r="R504" s="23">
        <v>0</v>
      </c>
      <c r="S504" s="23">
        <f t="shared" si="35"/>
        <v>0</v>
      </c>
      <c r="T504" s="23">
        <v>0</v>
      </c>
      <c r="U504" s="23"/>
      <c r="V504" s="35" t="str" cm="1">
        <f t="array" ref="V504">_xlfn.IFS(H504="Majandamiskulud","2.1",H504="Tööjõukulud","2.2",H504="Muud kulud","2.4",H504="Muud tegevuskulud","2.4",H504="Sotsiaaltoetused","2.3",H504="Muud antud toetused ja ülekanded","2.3",H504="Materiaalsete ja immateriaalsete vara soetamine/renoveerimine","4")</f>
        <v>2.1</v>
      </c>
    </row>
    <row r="505" spans="1:22" x14ac:dyDescent="0.3">
      <c r="A505" s="22" t="s">
        <v>29</v>
      </c>
      <c r="B505" s="22" t="s">
        <v>30</v>
      </c>
      <c r="C505" s="22" t="s">
        <v>31</v>
      </c>
      <c r="D505" s="22" t="s">
        <v>32</v>
      </c>
      <c r="E505" s="22" t="s">
        <v>112</v>
      </c>
      <c r="F505" s="22" t="s">
        <v>113</v>
      </c>
      <c r="G505" s="22" t="s">
        <v>156</v>
      </c>
      <c r="H505" s="22" t="s">
        <v>36</v>
      </c>
      <c r="I505" s="22" t="s">
        <v>37</v>
      </c>
      <c r="J505" s="22" t="s">
        <v>39</v>
      </c>
      <c r="K505" s="22" t="s">
        <v>40</v>
      </c>
      <c r="L505" s="23">
        <v>23582.244431114159</v>
      </c>
      <c r="M505" s="23">
        <v>0</v>
      </c>
      <c r="N505" s="23">
        <v>22810.609269719742</v>
      </c>
      <c r="O505" s="23">
        <f t="shared" si="34"/>
        <v>771.63516139441708</v>
      </c>
      <c r="P505" s="23">
        <v>0</v>
      </c>
      <c r="Q505" s="23">
        <v>0</v>
      </c>
      <c r="R505" s="23">
        <v>0</v>
      </c>
      <c r="S505" s="23">
        <f t="shared" si="35"/>
        <v>0</v>
      </c>
      <c r="T505" s="23">
        <f>O505</f>
        <v>771.63516139441708</v>
      </c>
      <c r="U505" s="23"/>
      <c r="V505" s="35" t="str" cm="1">
        <f t="array" ref="V505">_xlfn.IFS(H505="Majandamiskulud","2.1",H505="Tööjõukulud","2.2",H505="Muud kulud","2.4",H505="Muud tegevuskulud","2.4",H505="Sotsiaaltoetused","2.3",H505="Muud antud toetused ja ülekanded","2.3",H505="Materiaalsete ja immateriaalsete vara soetamine/renoveerimine","4")</f>
        <v>2.1</v>
      </c>
    </row>
    <row r="506" spans="1:22" x14ac:dyDescent="0.3">
      <c r="A506" s="22" t="s">
        <v>29</v>
      </c>
      <c r="B506" s="22" t="s">
        <v>30</v>
      </c>
      <c r="C506" s="22" t="s">
        <v>31</v>
      </c>
      <c r="D506" s="22" t="s">
        <v>32</v>
      </c>
      <c r="E506" s="22" t="s">
        <v>112</v>
      </c>
      <c r="F506" s="22" t="s">
        <v>113</v>
      </c>
      <c r="G506" s="22" t="s">
        <v>156</v>
      </c>
      <c r="H506" s="22" t="s">
        <v>36</v>
      </c>
      <c r="I506" s="22" t="s">
        <v>37</v>
      </c>
      <c r="J506" s="22" t="s">
        <v>159</v>
      </c>
      <c r="K506" s="22" t="s">
        <v>160</v>
      </c>
      <c r="L506" s="23">
        <v>409.77943939770097</v>
      </c>
      <c r="M506" s="23">
        <v>409.77943939770097</v>
      </c>
      <c r="N506" s="23">
        <v>413.94553036491084</v>
      </c>
      <c r="O506" s="23">
        <f t="shared" si="34"/>
        <v>-4.1660909672098683</v>
      </c>
      <c r="P506" s="23">
        <v>0</v>
      </c>
      <c r="Q506" s="23">
        <v>0</v>
      </c>
      <c r="R506" s="23">
        <v>0</v>
      </c>
      <c r="S506" s="23">
        <f t="shared" si="35"/>
        <v>0</v>
      </c>
      <c r="T506" s="23">
        <f>O506</f>
        <v>-4.1660909672098683</v>
      </c>
      <c r="U506" s="23"/>
      <c r="V506" s="35" t="str" cm="1">
        <f t="array" ref="V506">_xlfn.IFS(H506="Majandamiskulud","2.1",H506="Tööjõukulud","2.2",H506="Muud kulud","2.4",H506="Muud tegevuskulud","2.4",H506="Sotsiaaltoetused","2.3",H506="Muud antud toetused ja ülekanded","2.3",H506="Materiaalsete ja immateriaalsete vara soetamine/renoveerimine","4")</f>
        <v>2.1</v>
      </c>
    </row>
    <row r="507" spans="1:22" x14ac:dyDescent="0.3">
      <c r="A507" s="22" t="s">
        <v>29</v>
      </c>
      <c r="B507" s="22" t="s">
        <v>30</v>
      </c>
      <c r="C507" s="22" t="s">
        <v>31</v>
      </c>
      <c r="D507" s="22" t="s">
        <v>32</v>
      </c>
      <c r="E507" s="22" t="s">
        <v>112</v>
      </c>
      <c r="F507" s="22" t="s">
        <v>113</v>
      </c>
      <c r="G507" s="22" t="s">
        <v>156</v>
      </c>
      <c r="H507" s="22" t="s">
        <v>63</v>
      </c>
      <c r="I507" s="22" t="s">
        <v>37</v>
      </c>
      <c r="J507" s="22" t="s">
        <v>38</v>
      </c>
      <c r="K507" s="22" t="s">
        <v>38</v>
      </c>
      <c r="L507" s="23">
        <v>0</v>
      </c>
      <c r="M507" s="23">
        <v>0</v>
      </c>
      <c r="N507" s="23">
        <v>-3.8156250957399607E-4</v>
      </c>
      <c r="O507" s="23">
        <f t="shared" si="34"/>
        <v>3.8156250957399607E-4</v>
      </c>
      <c r="P507" s="23">
        <f t="shared" ref="P507:P510" si="42">O507</f>
        <v>3.8156250957399607E-4</v>
      </c>
      <c r="Q507" s="23">
        <v>0</v>
      </c>
      <c r="R507" s="23">
        <v>0</v>
      </c>
      <c r="S507" s="23">
        <f t="shared" si="35"/>
        <v>0</v>
      </c>
      <c r="T507" s="23">
        <v>0</v>
      </c>
      <c r="U507" s="23"/>
      <c r="V507" s="35" t="str" cm="1">
        <f t="array" ref="V507">_xlfn.IFS(H507="Majandamiskulud","2.1",H507="Tööjõukulud","2.2",H507="Muud kulud","2.4",H507="Muud tegevuskulud","2.4",H507="Sotsiaaltoetused","2.3",H507="Muud antud toetused ja ülekanded","2.3",H507="Materiaalsete ja immateriaalsete vara soetamine/renoveerimine","4")</f>
        <v>2.3</v>
      </c>
    </row>
    <row r="508" spans="1:22" x14ac:dyDescent="0.3">
      <c r="A508" s="22" t="s">
        <v>29</v>
      </c>
      <c r="B508" s="22" t="s">
        <v>30</v>
      </c>
      <c r="C508" s="22" t="s">
        <v>31</v>
      </c>
      <c r="D508" s="22" t="s">
        <v>32</v>
      </c>
      <c r="E508" s="22" t="s">
        <v>112</v>
      </c>
      <c r="F508" s="22" t="s">
        <v>113</v>
      </c>
      <c r="G508" s="22" t="s">
        <v>156</v>
      </c>
      <c r="H508" s="22" t="s">
        <v>45</v>
      </c>
      <c r="I508" s="22" t="s">
        <v>37</v>
      </c>
      <c r="J508" s="22" t="s">
        <v>38</v>
      </c>
      <c r="K508" s="22" t="s">
        <v>38</v>
      </c>
      <c r="L508" s="23">
        <v>240.75907782079582</v>
      </c>
      <c r="M508" s="23">
        <v>0</v>
      </c>
      <c r="N508" s="23">
        <v>209.81690767816838</v>
      </c>
      <c r="O508" s="23">
        <f t="shared" ref="O508:O571" si="43">L508-N508</f>
        <v>30.942170142627447</v>
      </c>
      <c r="P508" s="23">
        <f t="shared" si="42"/>
        <v>30.942170142627447</v>
      </c>
      <c r="Q508" s="23">
        <v>0</v>
      </c>
      <c r="R508" s="23">
        <v>0</v>
      </c>
      <c r="S508" s="23">
        <f t="shared" ref="S508:S571" si="44">SUM(Q508:R508)</f>
        <v>0</v>
      </c>
      <c r="T508" s="23">
        <v>0</v>
      </c>
      <c r="U508" s="23"/>
      <c r="V508" s="35" t="str" cm="1">
        <f t="array" ref="V508">_xlfn.IFS(H508="Majandamiskulud","2.1",H508="Tööjõukulud","2.2",H508="Muud kulud","2.4",H508="Muud tegevuskulud","2.4",H508="Sotsiaaltoetused","2.3",H508="Muud antud toetused ja ülekanded","2.3",H508="Materiaalsete ja immateriaalsete vara soetamine/renoveerimine","4")</f>
        <v>2.4</v>
      </c>
    </row>
    <row r="509" spans="1:22" x14ac:dyDescent="0.3">
      <c r="A509" s="22" t="s">
        <v>29</v>
      </c>
      <c r="B509" s="22" t="s">
        <v>30</v>
      </c>
      <c r="C509" s="22" t="s">
        <v>31</v>
      </c>
      <c r="D509" s="22" t="s">
        <v>32</v>
      </c>
      <c r="E509" s="22" t="s">
        <v>112</v>
      </c>
      <c r="F509" s="22" t="s">
        <v>113</v>
      </c>
      <c r="G509" s="22" t="s">
        <v>156</v>
      </c>
      <c r="H509" s="22" t="s">
        <v>66</v>
      </c>
      <c r="I509" s="22" t="s">
        <v>37</v>
      </c>
      <c r="J509" s="22" t="s">
        <v>38</v>
      </c>
      <c r="K509" s="22" t="s">
        <v>38</v>
      </c>
      <c r="L509" s="23">
        <v>409.92675612220637</v>
      </c>
      <c r="M509" s="23">
        <v>0</v>
      </c>
      <c r="N509" s="23">
        <v>336.3499025050524</v>
      </c>
      <c r="O509" s="23">
        <f t="shared" si="43"/>
        <v>73.576853617153972</v>
      </c>
      <c r="P509" s="23">
        <f t="shared" si="42"/>
        <v>73.576853617153972</v>
      </c>
      <c r="Q509" s="23">
        <v>0</v>
      </c>
      <c r="R509" s="23">
        <v>0</v>
      </c>
      <c r="S509" s="23">
        <f t="shared" si="44"/>
        <v>0</v>
      </c>
      <c r="T509" s="23">
        <v>0</v>
      </c>
      <c r="U509" s="23"/>
      <c r="V509" s="35" t="str" cm="1">
        <f t="array" ref="V509">_xlfn.IFS(H509="Majandamiskulud","2.1",H509="Tööjõukulud","2.2",H509="Muud kulud","2.4",H509="Muud tegevuskulud","2.4",H509="Sotsiaaltoetused","2.3",H509="Muud antud toetused ja ülekanded","2.3",H509="Materiaalsete ja immateriaalsete vara soetamine/renoveerimine","4")</f>
        <v>2.3</v>
      </c>
    </row>
    <row r="510" spans="1:22" x14ac:dyDescent="0.3">
      <c r="A510" s="22" t="s">
        <v>29</v>
      </c>
      <c r="B510" s="22" t="s">
        <v>30</v>
      </c>
      <c r="C510" s="22" t="s">
        <v>31</v>
      </c>
      <c r="D510" s="22" t="s">
        <v>32</v>
      </c>
      <c r="E510" s="22" t="s">
        <v>112</v>
      </c>
      <c r="F510" s="22" t="s">
        <v>113</v>
      </c>
      <c r="G510" s="22" t="s">
        <v>156</v>
      </c>
      <c r="H510" s="22" t="s">
        <v>46</v>
      </c>
      <c r="I510" s="22" t="s">
        <v>37</v>
      </c>
      <c r="J510" s="22" t="s">
        <v>38</v>
      </c>
      <c r="K510" s="22" t="s">
        <v>38</v>
      </c>
      <c r="L510" s="23">
        <v>279604.67762440658</v>
      </c>
      <c r="M510" s="23">
        <v>21219.017681476984</v>
      </c>
      <c r="N510" s="23">
        <v>250013.80942268559</v>
      </c>
      <c r="O510" s="23">
        <f t="shared" si="43"/>
        <v>29590.868201720994</v>
      </c>
      <c r="P510" s="23">
        <f t="shared" si="42"/>
        <v>29590.868201720994</v>
      </c>
      <c r="Q510" s="23">
        <v>0</v>
      </c>
      <c r="R510" s="23">
        <v>0</v>
      </c>
      <c r="S510" s="23">
        <f t="shared" si="44"/>
        <v>0</v>
      </c>
      <c r="T510" s="23">
        <v>0</v>
      </c>
      <c r="U510" s="23"/>
      <c r="V510" s="35" t="str" cm="1">
        <f t="array" ref="V510">_xlfn.IFS(H510="Majandamiskulud","2.1",H510="Tööjõukulud","2.2",H510="Muud kulud","2.4",H510="Muud tegevuskulud","2.4",H510="Sotsiaaltoetused","2.3",H510="Muud antud toetused ja ülekanded","2.3",H510="Materiaalsete ja immateriaalsete vara soetamine/renoveerimine","4")</f>
        <v>2.2</v>
      </c>
    </row>
    <row r="511" spans="1:22" x14ac:dyDescent="0.3">
      <c r="A511" s="22" t="s">
        <v>29</v>
      </c>
      <c r="B511" s="22" t="s">
        <v>30</v>
      </c>
      <c r="C511" s="22" t="s">
        <v>31</v>
      </c>
      <c r="D511" s="22" t="s">
        <v>32</v>
      </c>
      <c r="E511" s="22" t="s">
        <v>112</v>
      </c>
      <c r="F511" s="22" t="s">
        <v>113</v>
      </c>
      <c r="G511" s="22" t="s">
        <v>156</v>
      </c>
      <c r="H511" s="22" t="s">
        <v>46</v>
      </c>
      <c r="I511" s="22" t="s">
        <v>37</v>
      </c>
      <c r="J511" s="22" t="s">
        <v>159</v>
      </c>
      <c r="K511" s="22" t="s">
        <v>160</v>
      </c>
      <c r="L511" s="23">
        <v>0</v>
      </c>
      <c r="M511" s="23">
        <v>0</v>
      </c>
      <c r="N511" s="23">
        <v>82.432549324415106</v>
      </c>
      <c r="O511" s="23">
        <f t="shared" si="43"/>
        <v>-82.432549324415106</v>
      </c>
      <c r="P511" s="23">
        <v>0</v>
      </c>
      <c r="Q511" s="23">
        <v>0</v>
      </c>
      <c r="R511" s="23">
        <v>0</v>
      </c>
      <c r="S511" s="23">
        <f t="shared" si="44"/>
        <v>0</v>
      </c>
      <c r="T511" s="23">
        <f>O511</f>
        <v>-82.432549324415106</v>
      </c>
      <c r="U511" s="23"/>
      <c r="V511" s="35" t="str" cm="1">
        <f t="array" ref="V511">_xlfn.IFS(H511="Majandamiskulud","2.1",H511="Tööjõukulud","2.2",H511="Muud kulud","2.4",H511="Muud tegevuskulud","2.4",H511="Sotsiaaltoetused","2.3",H511="Muud antud toetused ja ülekanded","2.3",H511="Materiaalsete ja immateriaalsete vara soetamine/renoveerimine","4")</f>
        <v>2.2</v>
      </c>
    </row>
    <row r="512" spans="1:22" x14ac:dyDescent="0.3">
      <c r="A512" s="22" t="s">
        <v>29</v>
      </c>
      <c r="B512" s="22" t="s">
        <v>30</v>
      </c>
      <c r="C512" s="22" t="s">
        <v>31</v>
      </c>
      <c r="D512" s="22" t="s">
        <v>32</v>
      </c>
      <c r="E512" s="22" t="s">
        <v>33</v>
      </c>
      <c r="F512" s="22" t="s">
        <v>34</v>
      </c>
      <c r="G512" s="22" t="s">
        <v>156</v>
      </c>
      <c r="H512" s="22" t="s">
        <v>36</v>
      </c>
      <c r="I512" s="22" t="s">
        <v>37</v>
      </c>
      <c r="J512" s="22" t="s">
        <v>38</v>
      </c>
      <c r="K512" s="22" t="s">
        <v>38</v>
      </c>
      <c r="L512" s="23">
        <v>28607.393579804557</v>
      </c>
      <c r="M512" s="23">
        <v>4576.193776186823</v>
      </c>
      <c r="N512" s="23">
        <v>23291.111442415684</v>
      </c>
      <c r="O512" s="23">
        <f t="shared" si="43"/>
        <v>5316.2821373888728</v>
      </c>
      <c r="P512" s="23">
        <f>O512</f>
        <v>5316.2821373888728</v>
      </c>
      <c r="Q512" s="23">
        <v>0</v>
      </c>
      <c r="R512" s="23">
        <v>0</v>
      </c>
      <c r="S512" s="23">
        <f t="shared" si="44"/>
        <v>0</v>
      </c>
      <c r="T512" s="23">
        <v>0</v>
      </c>
      <c r="U512" s="23"/>
      <c r="V512" s="35" t="str" cm="1">
        <f t="array" ref="V512">_xlfn.IFS(H512="Majandamiskulud","2.1",H512="Tööjõukulud","2.2",H512="Muud kulud","2.4",H512="Muud tegevuskulud","2.4",H512="Sotsiaaltoetused","2.3",H512="Muud antud toetused ja ülekanded","2.3",H512="Materiaalsete ja immateriaalsete vara soetamine/renoveerimine","4")</f>
        <v>2.1</v>
      </c>
    </row>
    <row r="513" spans="1:22" x14ac:dyDescent="0.3">
      <c r="A513" s="22" t="s">
        <v>29</v>
      </c>
      <c r="B513" s="22" t="s">
        <v>30</v>
      </c>
      <c r="C513" s="22" t="s">
        <v>31</v>
      </c>
      <c r="D513" s="22" t="s">
        <v>32</v>
      </c>
      <c r="E513" s="22" t="s">
        <v>33</v>
      </c>
      <c r="F513" s="22" t="s">
        <v>34</v>
      </c>
      <c r="G513" s="22" t="s">
        <v>156</v>
      </c>
      <c r="H513" s="22" t="s">
        <v>36</v>
      </c>
      <c r="I513" s="22" t="s">
        <v>37</v>
      </c>
      <c r="J513" s="22" t="s">
        <v>39</v>
      </c>
      <c r="K513" s="22" t="s">
        <v>40</v>
      </c>
      <c r="L513" s="23">
        <v>13768.868610640144</v>
      </c>
      <c r="M513" s="23">
        <v>0</v>
      </c>
      <c r="N513" s="23">
        <v>13707.72576376775</v>
      </c>
      <c r="O513" s="23">
        <f t="shared" si="43"/>
        <v>61.14284687239342</v>
      </c>
      <c r="P513" s="23">
        <v>0</v>
      </c>
      <c r="Q513" s="23">
        <v>0</v>
      </c>
      <c r="R513" s="23">
        <v>0</v>
      </c>
      <c r="S513" s="23">
        <f t="shared" si="44"/>
        <v>0</v>
      </c>
      <c r="T513" s="23">
        <f>O513</f>
        <v>61.14284687239342</v>
      </c>
      <c r="U513" s="23"/>
      <c r="V513" s="35" t="str" cm="1">
        <f t="array" ref="V513">_xlfn.IFS(H513="Majandamiskulud","2.1",H513="Tööjõukulud","2.2",H513="Muud kulud","2.4",H513="Muud tegevuskulud","2.4",H513="Sotsiaaltoetused","2.3",H513="Muud antud toetused ja ülekanded","2.3",H513="Materiaalsete ja immateriaalsete vara soetamine/renoveerimine","4")</f>
        <v>2.1</v>
      </c>
    </row>
    <row r="514" spans="1:22" x14ac:dyDescent="0.3">
      <c r="A514" s="22" t="s">
        <v>29</v>
      </c>
      <c r="B514" s="22" t="s">
        <v>30</v>
      </c>
      <c r="C514" s="22" t="s">
        <v>31</v>
      </c>
      <c r="D514" s="22" t="s">
        <v>32</v>
      </c>
      <c r="E514" s="22" t="s">
        <v>33</v>
      </c>
      <c r="F514" s="22" t="s">
        <v>34</v>
      </c>
      <c r="G514" s="22" t="s">
        <v>156</v>
      </c>
      <c r="H514" s="22" t="s">
        <v>36</v>
      </c>
      <c r="I514" s="22" t="s">
        <v>37</v>
      </c>
      <c r="J514" s="22" t="s">
        <v>159</v>
      </c>
      <c r="K514" s="22" t="s">
        <v>160</v>
      </c>
      <c r="L514" s="23">
        <v>239.26518145572385</v>
      </c>
      <c r="M514" s="23">
        <v>239.26518145572385</v>
      </c>
      <c r="N514" s="23">
        <v>241.69771080052362</v>
      </c>
      <c r="O514" s="23">
        <f t="shared" si="43"/>
        <v>-2.4325293447997751</v>
      </c>
      <c r="P514" s="23">
        <v>0</v>
      </c>
      <c r="Q514" s="23">
        <v>0</v>
      </c>
      <c r="R514" s="23">
        <v>0</v>
      </c>
      <c r="S514" s="23">
        <f t="shared" si="44"/>
        <v>0</v>
      </c>
      <c r="T514" s="23">
        <f>O514</f>
        <v>-2.4325293447997751</v>
      </c>
      <c r="U514" s="23"/>
      <c r="V514" s="35" t="str" cm="1">
        <f t="array" ref="V514">_xlfn.IFS(H514="Majandamiskulud","2.1",H514="Tööjõukulud","2.2",H514="Muud kulud","2.4",H514="Muud tegevuskulud","2.4",H514="Sotsiaaltoetused","2.3",H514="Muud antud toetused ja ülekanded","2.3",H514="Materiaalsete ja immateriaalsete vara soetamine/renoveerimine","4")</f>
        <v>2.1</v>
      </c>
    </row>
    <row r="515" spans="1:22" x14ac:dyDescent="0.3">
      <c r="A515" s="22" t="s">
        <v>29</v>
      </c>
      <c r="B515" s="22" t="s">
        <v>30</v>
      </c>
      <c r="C515" s="22" t="s">
        <v>31</v>
      </c>
      <c r="D515" s="22" t="s">
        <v>32</v>
      </c>
      <c r="E515" s="22" t="s">
        <v>33</v>
      </c>
      <c r="F515" s="22" t="s">
        <v>34</v>
      </c>
      <c r="G515" s="22" t="s">
        <v>156</v>
      </c>
      <c r="H515" s="22" t="s">
        <v>63</v>
      </c>
      <c r="I515" s="22" t="s">
        <v>37</v>
      </c>
      <c r="J515" s="22" t="s">
        <v>38</v>
      </c>
      <c r="K515" s="22" t="s">
        <v>38</v>
      </c>
      <c r="L515" s="23">
        <v>0</v>
      </c>
      <c r="M515" s="23">
        <v>0</v>
      </c>
      <c r="N515" s="23">
        <v>-7.0750000008956704E-4</v>
      </c>
      <c r="O515" s="23">
        <f t="shared" si="43"/>
        <v>7.0750000008956704E-4</v>
      </c>
      <c r="P515" s="23">
        <f t="shared" ref="P515:P518" si="45">O515</f>
        <v>7.0750000008956704E-4</v>
      </c>
      <c r="Q515" s="23">
        <v>0</v>
      </c>
      <c r="R515" s="23">
        <v>0</v>
      </c>
      <c r="S515" s="23">
        <f t="shared" si="44"/>
        <v>0</v>
      </c>
      <c r="T515" s="23">
        <v>0</v>
      </c>
      <c r="U515" s="23"/>
      <c r="V515" s="35" t="str" cm="1">
        <f t="array" ref="V515">_xlfn.IFS(H515="Majandamiskulud","2.1",H515="Tööjõukulud","2.2",H515="Muud kulud","2.4",H515="Muud tegevuskulud","2.4",H515="Sotsiaaltoetused","2.3",H515="Muud antud toetused ja ülekanded","2.3",H515="Materiaalsete ja immateriaalsete vara soetamine/renoveerimine","4")</f>
        <v>2.3</v>
      </c>
    </row>
    <row r="516" spans="1:22" x14ac:dyDescent="0.3">
      <c r="A516" s="22" t="s">
        <v>29</v>
      </c>
      <c r="B516" s="22" t="s">
        <v>30</v>
      </c>
      <c r="C516" s="22" t="s">
        <v>31</v>
      </c>
      <c r="D516" s="22" t="s">
        <v>32</v>
      </c>
      <c r="E516" s="22" t="s">
        <v>33</v>
      </c>
      <c r="F516" s="22" t="s">
        <v>34</v>
      </c>
      <c r="G516" s="22" t="s">
        <v>156</v>
      </c>
      <c r="H516" s="22" t="s">
        <v>45</v>
      </c>
      <c r="I516" s="22" t="s">
        <v>37</v>
      </c>
      <c r="J516" s="22" t="s">
        <v>38</v>
      </c>
      <c r="K516" s="22" t="s">
        <v>38</v>
      </c>
      <c r="L516" s="23">
        <v>140.57626961128625</v>
      </c>
      <c r="M516" s="23">
        <v>0</v>
      </c>
      <c r="N516" s="23">
        <v>122.50951526968555</v>
      </c>
      <c r="O516" s="23">
        <f t="shared" si="43"/>
        <v>18.066754341600699</v>
      </c>
      <c r="P516" s="23">
        <f t="shared" si="45"/>
        <v>18.066754341600699</v>
      </c>
      <c r="Q516" s="23">
        <v>0</v>
      </c>
      <c r="R516" s="23">
        <v>0</v>
      </c>
      <c r="S516" s="23">
        <f t="shared" si="44"/>
        <v>0</v>
      </c>
      <c r="T516" s="23">
        <v>0</v>
      </c>
      <c r="U516" s="23"/>
      <c r="V516" s="35" t="str" cm="1">
        <f t="array" ref="V516">_xlfn.IFS(H516="Majandamiskulud","2.1",H516="Tööjõukulud","2.2",H516="Muud kulud","2.4",H516="Muud tegevuskulud","2.4",H516="Sotsiaaltoetused","2.3",H516="Muud antud toetused ja ülekanded","2.3",H516="Materiaalsete ja immateriaalsete vara soetamine/renoveerimine","4")</f>
        <v>2.4</v>
      </c>
    </row>
    <row r="517" spans="1:22" x14ac:dyDescent="0.3">
      <c r="A517" s="22" t="s">
        <v>29</v>
      </c>
      <c r="B517" s="22" t="s">
        <v>30</v>
      </c>
      <c r="C517" s="22" t="s">
        <v>31</v>
      </c>
      <c r="D517" s="22" t="s">
        <v>32</v>
      </c>
      <c r="E517" s="22" t="s">
        <v>33</v>
      </c>
      <c r="F517" s="22" t="s">
        <v>34</v>
      </c>
      <c r="G517" s="22" t="s">
        <v>156</v>
      </c>
      <c r="H517" s="22" t="s">
        <v>66</v>
      </c>
      <c r="I517" s="22" t="s">
        <v>37</v>
      </c>
      <c r="J517" s="22" t="s">
        <v>38</v>
      </c>
      <c r="K517" s="22" t="s">
        <v>38</v>
      </c>
      <c r="L517" s="23">
        <v>718.91274073347586</v>
      </c>
      <c r="M517" s="23">
        <v>0</v>
      </c>
      <c r="N517" s="23">
        <v>589.87667100036253</v>
      </c>
      <c r="O517" s="23">
        <f t="shared" si="43"/>
        <v>129.03606973311332</v>
      </c>
      <c r="P517" s="23">
        <f t="shared" si="45"/>
        <v>129.03606973311332</v>
      </c>
      <c r="Q517" s="23">
        <v>0</v>
      </c>
      <c r="R517" s="23">
        <v>0</v>
      </c>
      <c r="S517" s="23">
        <f t="shared" si="44"/>
        <v>0</v>
      </c>
      <c r="T517" s="23">
        <v>0</v>
      </c>
      <c r="U517" s="23"/>
      <c r="V517" s="35" t="str" cm="1">
        <f t="array" ref="V517">_xlfn.IFS(H517="Majandamiskulud","2.1",H517="Tööjõukulud","2.2",H517="Muud kulud","2.4",H517="Muud tegevuskulud","2.4",H517="Sotsiaaltoetused","2.3",H517="Muud antud toetused ja ülekanded","2.3",H517="Materiaalsete ja immateriaalsete vara soetamine/renoveerimine","4")</f>
        <v>2.3</v>
      </c>
    </row>
    <row r="518" spans="1:22" x14ac:dyDescent="0.3">
      <c r="A518" s="22" t="s">
        <v>29</v>
      </c>
      <c r="B518" s="22" t="s">
        <v>30</v>
      </c>
      <c r="C518" s="22" t="s">
        <v>31</v>
      </c>
      <c r="D518" s="22" t="s">
        <v>32</v>
      </c>
      <c r="E518" s="22" t="s">
        <v>33</v>
      </c>
      <c r="F518" s="22" t="s">
        <v>34</v>
      </c>
      <c r="G518" s="22" t="s">
        <v>156</v>
      </c>
      <c r="H518" s="22" t="s">
        <v>46</v>
      </c>
      <c r="I518" s="22" t="s">
        <v>37</v>
      </c>
      <c r="J518" s="22" t="s">
        <v>38</v>
      </c>
      <c r="K518" s="22" t="s">
        <v>38</v>
      </c>
      <c r="L518" s="23">
        <v>152408.41353032721</v>
      </c>
      <c r="M518" s="23">
        <v>12211.479623789315</v>
      </c>
      <c r="N518" s="23">
        <v>145893.0309492469</v>
      </c>
      <c r="O518" s="23">
        <f t="shared" si="43"/>
        <v>6515.38258108031</v>
      </c>
      <c r="P518" s="23">
        <f t="shared" si="45"/>
        <v>6515.38258108031</v>
      </c>
      <c r="Q518" s="23">
        <v>0</v>
      </c>
      <c r="R518" s="23">
        <v>0</v>
      </c>
      <c r="S518" s="23">
        <f t="shared" si="44"/>
        <v>0</v>
      </c>
      <c r="T518" s="23">
        <v>0</v>
      </c>
      <c r="U518" s="23"/>
      <c r="V518" s="35" t="str" cm="1">
        <f t="array" ref="V518">_xlfn.IFS(H518="Majandamiskulud","2.1",H518="Tööjõukulud","2.2",H518="Muud kulud","2.4",H518="Muud tegevuskulud","2.4",H518="Sotsiaaltoetused","2.3",H518="Muud antud toetused ja ülekanded","2.3",H518="Materiaalsete ja immateriaalsete vara soetamine/renoveerimine","4")</f>
        <v>2.2</v>
      </c>
    </row>
    <row r="519" spans="1:22" x14ac:dyDescent="0.3">
      <c r="A519" s="22" t="s">
        <v>29</v>
      </c>
      <c r="B519" s="22" t="s">
        <v>30</v>
      </c>
      <c r="C519" s="22" t="s">
        <v>31</v>
      </c>
      <c r="D519" s="22" t="s">
        <v>32</v>
      </c>
      <c r="E519" s="22" t="s">
        <v>33</v>
      </c>
      <c r="F519" s="22" t="s">
        <v>34</v>
      </c>
      <c r="G519" s="22" t="s">
        <v>156</v>
      </c>
      <c r="H519" s="22" t="s">
        <v>46</v>
      </c>
      <c r="I519" s="22" t="s">
        <v>37</v>
      </c>
      <c r="J519" s="22" t="s">
        <v>159</v>
      </c>
      <c r="K519" s="22" t="s">
        <v>160</v>
      </c>
      <c r="L519" s="23">
        <v>0</v>
      </c>
      <c r="M519" s="23">
        <v>0</v>
      </c>
      <c r="N519" s="23">
        <v>48.132597563118949</v>
      </c>
      <c r="O519" s="23">
        <f t="shared" si="43"/>
        <v>-48.132597563118949</v>
      </c>
      <c r="P519" s="23">
        <v>0</v>
      </c>
      <c r="Q519" s="23">
        <v>0</v>
      </c>
      <c r="R519" s="23">
        <v>0</v>
      </c>
      <c r="S519" s="23">
        <f t="shared" si="44"/>
        <v>0</v>
      </c>
      <c r="T519" s="23">
        <f>O519</f>
        <v>-48.132597563118949</v>
      </c>
      <c r="U519" s="23"/>
      <c r="V519" s="35" t="str" cm="1">
        <f t="array" ref="V519">_xlfn.IFS(H519="Majandamiskulud","2.1",H519="Tööjõukulud","2.2",H519="Muud kulud","2.4",H519="Muud tegevuskulud","2.4",H519="Sotsiaaltoetused","2.3",H519="Muud antud toetused ja ülekanded","2.3",H519="Materiaalsete ja immateriaalsete vara soetamine/renoveerimine","4")</f>
        <v>2.2</v>
      </c>
    </row>
    <row r="520" spans="1:22" x14ac:dyDescent="0.3">
      <c r="A520" s="22" t="s">
        <v>29</v>
      </c>
      <c r="B520" s="22" t="s">
        <v>30</v>
      </c>
      <c r="C520" s="22" t="s">
        <v>31</v>
      </c>
      <c r="D520" s="22" t="s">
        <v>47</v>
      </c>
      <c r="E520" s="22" t="s">
        <v>48</v>
      </c>
      <c r="F520" s="22" t="s">
        <v>49</v>
      </c>
      <c r="G520" s="22" t="s">
        <v>156</v>
      </c>
      <c r="H520" s="22" t="s">
        <v>36</v>
      </c>
      <c r="I520" s="22" t="s">
        <v>37</v>
      </c>
      <c r="J520" s="22" t="s">
        <v>38</v>
      </c>
      <c r="K520" s="22" t="s">
        <v>38</v>
      </c>
      <c r="L520" s="23">
        <v>43886.03735997848</v>
      </c>
      <c r="M520" s="23">
        <v>6855.6483529302022</v>
      </c>
      <c r="N520" s="23">
        <v>42720.496581553794</v>
      </c>
      <c r="O520" s="23">
        <f t="shared" si="43"/>
        <v>1165.5407784246854</v>
      </c>
      <c r="P520" s="23">
        <f>O520</f>
        <v>1165.5407784246854</v>
      </c>
      <c r="Q520" s="23">
        <v>0</v>
      </c>
      <c r="R520" s="23">
        <v>0</v>
      </c>
      <c r="S520" s="23">
        <f t="shared" si="44"/>
        <v>0</v>
      </c>
      <c r="T520" s="23">
        <v>0</v>
      </c>
      <c r="U520" s="23"/>
      <c r="V520" s="35" t="str" cm="1">
        <f t="array" ref="V520">_xlfn.IFS(H520="Majandamiskulud","2.1",H520="Tööjõukulud","2.2",H520="Muud kulud","2.4",H520="Muud tegevuskulud","2.4",H520="Sotsiaaltoetused","2.3",H520="Muud antud toetused ja ülekanded","2.3",H520="Materiaalsete ja immateriaalsete vara soetamine/renoveerimine","4")</f>
        <v>2.1</v>
      </c>
    </row>
    <row r="521" spans="1:22" x14ac:dyDescent="0.3">
      <c r="A521" s="22" t="s">
        <v>29</v>
      </c>
      <c r="B521" s="22" t="s">
        <v>30</v>
      </c>
      <c r="C521" s="22" t="s">
        <v>31</v>
      </c>
      <c r="D521" s="22" t="s">
        <v>47</v>
      </c>
      <c r="E521" s="22" t="s">
        <v>48</v>
      </c>
      <c r="F521" s="22" t="s">
        <v>49</v>
      </c>
      <c r="G521" s="22" t="s">
        <v>156</v>
      </c>
      <c r="H521" s="22" t="s">
        <v>36</v>
      </c>
      <c r="I521" s="22" t="s">
        <v>37</v>
      </c>
      <c r="J521" s="22" t="s">
        <v>39</v>
      </c>
      <c r="K521" s="22" t="s">
        <v>40</v>
      </c>
      <c r="L521" s="23">
        <v>20029.280607841498</v>
      </c>
      <c r="M521" s="23">
        <v>0</v>
      </c>
      <c r="N521" s="23">
        <v>19157.310402730476</v>
      </c>
      <c r="O521" s="23">
        <f t="shared" si="43"/>
        <v>871.97020511102164</v>
      </c>
      <c r="P521" s="23">
        <v>0</v>
      </c>
      <c r="Q521" s="23">
        <v>0</v>
      </c>
      <c r="R521" s="23">
        <v>0</v>
      </c>
      <c r="S521" s="23">
        <f t="shared" si="44"/>
        <v>0</v>
      </c>
      <c r="T521" s="23">
        <f>O521</f>
        <v>871.97020511102164</v>
      </c>
      <c r="U521" s="23"/>
      <c r="V521" s="35" t="str" cm="1">
        <f t="array" ref="V521">_xlfn.IFS(H521="Majandamiskulud","2.1",H521="Tööjõukulud","2.2",H521="Muud kulud","2.4",H521="Muud tegevuskulud","2.4",H521="Sotsiaaltoetused","2.3",H521="Muud antud toetused ja ülekanded","2.3",H521="Materiaalsete ja immateriaalsete vara soetamine/renoveerimine","4")</f>
        <v>2.1</v>
      </c>
    </row>
    <row r="522" spans="1:22" x14ac:dyDescent="0.3">
      <c r="A522" s="22" t="s">
        <v>29</v>
      </c>
      <c r="B522" s="22" t="s">
        <v>30</v>
      </c>
      <c r="C522" s="22" t="s">
        <v>31</v>
      </c>
      <c r="D522" s="22" t="s">
        <v>47</v>
      </c>
      <c r="E522" s="22" t="s">
        <v>48</v>
      </c>
      <c r="F522" s="22" t="s">
        <v>49</v>
      </c>
      <c r="G522" s="22" t="s">
        <v>156</v>
      </c>
      <c r="H522" s="22" t="s">
        <v>36</v>
      </c>
      <c r="I522" s="22" t="s">
        <v>37</v>
      </c>
      <c r="J522" s="22" t="s">
        <v>159</v>
      </c>
      <c r="K522" s="22" t="s">
        <v>160</v>
      </c>
      <c r="L522" s="23">
        <v>348.06298099857349</v>
      </c>
      <c r="M522" s="23">
        <v>348.06298099857349</v>
      </c>
      <c r="N522" s="23">
        <v>351.60162130539231</v>
      </c>
      <c r="O522" s="23">
        <f t="shared" si="43"/>
        <v>-3.5386403068188201</v>
      </c>
      <c r="P522" s="23">
        <v>0</v>
      </c>
      <c r="Q522" s="23">
        <v>0</v>
      </c>
      <c r="R522" s="23">
        <v>0</v>
      </c>
      <c r="S522" s="23">
        <f t="shared" si="44"/>
        <v>0</v>
      </c>
      <c r="T522" s="23">
        <f>O522</f>
        <v>-3.5386403068188201</v>
      </c>
      <c r="U522" s="23"/>
      <c r="V522" s="35" t="str" cm="1">
        <f t="array" ref="V522">_xlfn.IFS(H522="Majandamiskulud","2.1",H522="Tööjõukulud","2.2",H522="Muud kulud","2.4",H522="Muud tegevuskulud","2.4",H522="Sotsiaaltoetused","2.3",H522="Muud antud toetused ja ülekanded","2.3",H522="Materiaalsete ja immateriaalsete vara soetamine/renoveerimine","4")</f>
        <v>2.1</v>
      </c>
    </row>
    <row r="523" spans="1:22" x14ac:dyDescent="0.3">
      <c r="A523" s="22" t="s">
        <v>29</v>
      </c>
      <c r="B523" s="22" t="s">
        <v>30</v>
      </c>
      <c r="C523" s="22" t="s">
        <v>31</v>
      </c>
      <c r="D523" s="22" t="s">
        <v>47</v>
      </c>
      <c r="E523" s="22" t="s">
        <v>48</v>
      </c>
      <c r="F523" s="22" t="s">
        <v>49</v>
      </c>
      <c r="G523" s="22" t="s">
        <v>156</v>
      </c>
      <c r="H523" s="22" t="s">
        <v>63</v>
      </c>
      <c r="I523" s="22" t="s">
        <v>37</v>
      </c>
      <c r="J523" s="22" t="s">
        <v>38</v>
      </c>
      <c r="K523" s="22" t="s">
        <v>38</v>
      </c>
      <c r="L523" s="23">
        <v>0</v>
      </c>
      <c r="M523" s="23">
        <v>0</v>
      </c>
      <c r="N523" s="23">
        <v>-2.4887499894248322E-3</v>
      </c>
      <c r="O523" s="23">
        <f t="shared" si="43"/>
        <v>2.4887499894248322E-3</v>
      </c>
      <c r="P523" s="23">
        <f t="shared" ref="P523:P526" si="46">O523</f>
        <v>2.4887499894248322E-3</v>
      </c>
      <c r="Q523" s="23">
        <v>0</v>
      </c>
      <c r="R523" s="23">
        <v>0</v>
      </c>
      <c r="S523" s="23">
        <f t="shared" si="44"/>
        <v>0</v>
      </c>
      <c r="T523" s="23">
        <v>0</v>
      </c>
      <c r="U523" s="23"/>
      <c r="V523" s="35" t="str" cm="1">
        <f t="array" ref="V523">_xlfn.IFS(H523="Majandamiskulud","2.1",H523="Tööjõukulud","2.2",H523="Muud kulud","2.4",H523="Muud tegevuskulud","2.4",H523="Sotsiaaltoetused","2.3",H523="Muud antud toetused ja ülekanded","2.3",H523="Materiaalsete ja immateriaalsete vara soetamine/renoveerimine","4")</f>
        <v>2.3</v>
      </c>
    </row>
    <row r="524" spans="1:22" x14ac:dyDescent="0.3">
      <c r="A524" s="22" t="s">
        <v>29</v>
      </c>
      <c r="B524" s="22" t="s">
        <v>30</v>
      </c>
      <c r="C524" s="22" t="s">
        <v>31</v>
      </c>
      <c r="D524" s="22" t="s">
        <v>47</v>
      </c>
      <c r="E524" s="22" t="s">
        <v>48</v>
      </c>
      <c r="F524" s="22" t="s">
        <v>49</v>
      </c>
      <c r="G524" s="22" t="s">
        <v>156</v>
      </c>
      <c r="H524" s="22" t="s">
        <v>45</v>
      </c>
      <c r="I524" s="22" t="s">
        <v>37</v>
      </c>
      <c r="J524" s="22" t="s">
        <v>38</v>
      </c>
      <c r="K524" s="22" t="s">
        <v>38</v>
      </c>
      <c r="L524" s="23">
        <v>204.49860258002849</v>
      </c>
      <c r="M524" s="23">
        <v>0</v>
      </c>
      <c r="N524" s="23">
        <v>178.21659978281357</v>
      </c>
      <c r="O524" s="23">
        <f t="shared" si="43"/>
        <v>26.282002797214915</v>
      </c>
      <c r="P524" s="23">
        <f t="shared" si="46"/>
        <v>26.282002797214915</v>
      </c>
      <c r="Q524" s="23">
        <v>0</v>
      </c>
      <c r="R524" s="23">
        <v>0</v>
      </c>
      <c r="S524" s="23">
        <f t="shared" si="44"/>
        <v>0</v>
      </c>
      <c r="T524" s="23">
        <v>0</v>
      </c>
      <c r="U524" s="23"/>
      <c r="V524" s="35" t="str" cm="1">
        <f t="array" ref="V524">_xlfn.IFS(H524="Majandamiskulud","2.1",H524="Tööjõukulud","2.2",H524="Muud kulud","2.4",H524="Muud tegevuskulud","2.4",H524="Sotsiaaltoetused","2.3",H524="Muud antud toetused ja ülekanded","2.3",H524="Materiaalsete ja immateriaalsete vara soetamine/renoveerimine","4")</f>
        <v>2.4</v>
      </c>
    </row>
    <row r="525" spans="1:22" x14ac:dyDescent="0.3">
      <c r="A525" s="22" t="s">
        <v>29</v>
      </c>
      <c r="B525" s="22" t="s">
        <v>30</v>
      </c>
      <c r="C525" s="22" t="s">
        <v>31</v>
      </c>
      <c r="D525" s="22" t="s">
        <v>47</v>
      </c>
      <c r="E525" s="22" t="s">
        <v>48</v>
      </c>
      <c r="F525" s="22" t="s">
        <v>49</v>
      </c>
      <c r="G525" s="22" t="s">
        <v>156</v>
      </c>
      <c r="H525" s="22" t="s">
        <v>66</v>
      </c>
      <c r="I525" s="22" t="s">
        <v>37</v>
      </c>
      <c r="J525" s="22" t="s">
        <v>38</v>
      </c>
      <c r="K525" s="22" t="s">
        <v>38</v>
      </c>
      <c r="L525" s="23">
        <v>128.67332382310991</v>
      </c>
      <c r="M525" s="23">
        <v>0</v>
      </c>
      <c r="N525" s="23">
        <v>105.57803138373757</v>
      </c>
      <c r="O525" s="23">
        <f t="shared" si="43"/>
        <v>23.095292439372344</v>
      </c>
      <c r="P525" s="23">
        <f t="shared" si="46"/>
        <v>23.095292439372344</v>
      </c>
      <c r="Q525" s="23">
        <v>0</v>
      </c>
      <c r="R525" s="23">
        <v>0</v>
      </c>
      <c r="S525" s="23">
        <f t="shared" si="44"/>
        <v>0</v>
      </c>
      <c r="T525" s="23">
        <v>0</v>
      </c>
      <c r="U525" s="23"/>
      <c r="V525" s="35" t="str" cm="1">
        <f t="array" ref="V525">_xlfn.IFS(H525="Majandamiskulud","2.1",H525="Tööjõukulud","2.2",H525="Muud kulud","2.4",H525="Muud tegevuskulud","2.4",H525="Sotsiaaltoetused","2.3",H525="Muud antud toetused ja ülekanded","2.3",H525="Materiaalsete ja immateriaalsete vara soetamine/renoveerimine","4")</f>
        <v>2.3</v>
      </c>
    </row>
    <row r="526" spans="1:22" x14ac:dyDescent="0.3">
      <c r="A526" s="22" t="s">
        <v>29</v>
      </c>
      <c r="B526" s="22" t="s">
        <v>30</v>
      </c>
      <c r="C526" s="22" t="s">
        <v>31</v>
      </c>
      <c r="D526" s="22" t="s">
        <v>47</v>
      </c>
      <c r="E526" s="22" t="s">
        <v>48</v>
      </c>
      <c r="F526" s="22" t="s">
        <v>49</v>
      </c>
      <c r="G526" s="22" t="s">
        <v>156</v>
      </c>
      <c r="H526" s="22" t="s">
        <v>46</v>
      </c>
      <c r="I526" s="22" t="s">
        <v>37</v>
      </c>
      <c r="J526" s="22" t="s">
        <v>38</v>
      </c>
      <c r="K526" s="22" t="s">
        <v>38</v>
      </c>
      <c r="L526" s="23">
        <v>267606.18558464729</v>
      </c>
      <c r="M526" s="23">
        <v>17874.516293682325</v>
      </c>
      <c r="N526" s="23">
        <v>239427.62579806001</v>
      </c>
      <c r="O526" s="23">
        <f t="shared" si="43"/>
        <v>28178.559786587284</v>
      </c>
      <c r="P526" s="23">
        <f t="shared" si="46"/>
        <v>28178.559786587284</v>
      </c>
      <c r="Q526" s="23">
        <v>0</v>
      </c>
      <c r="R526" s="23">
        <v>0</v>
      </c>
      <c r="S526" s="23">
        <f t="shared" si="44"/>
        <v>0</v>
      </c>
      <c r="T526" s="23">
        <v>0</v>
      </c>
      <c r="U526" s="23"/>
      <c r="V526" s="35" t="str" cm="1">
        <f t="array" ref="V526">_xlfn.IFS(H526="Majandamiskulud","2.1",H526="Tööjõukulud","2.2",H526="Muud kulud","2.4",H526="Muud tegevuskulud","2.4",H526="Sotsiaaltoetused","2.3",H526="Muud antud toetused ja ülekanded","2.3",H526="Materiaalsete ja immateriaalsete vara soetamine/renoveerimine","4")</f>
        <v>2.2</v>
      </c>
    </row>
    <row r="527" spans="1:22" x14ac:dyDescent="0.3">
      <c r="A527" s="22" t="s">
        <v>29</v>
      </c>
      <c r="B527" s="22" t="s">
        <v>30</v>
      </c>
      <c r="C527" s="22" t="s">
        <v>31</v>
      </c>
      <c r="D527" s="22" t="s">
        <v>47</v>
      </c>
      <c r="E527" s="22" t="s">
        <v>48</v>
      </c>
      <c r="F527" s="22" t="s">
        <v>49</v>
      </c>
      <c r="G527" s="22" t="s">
        <v>156</v>
      </c>
      <c r="H527" s="22" t="s">
        <v>46</v>
      </c>
      <c r="I527" s="22" t="s">
        <v>37</v>
      </c>
      <c r="J527" s="22" t="s">
        <v>159</v>
      </c>
      <c r="K527" s="22" t="s">
        <v>160</v>
      </c>
      <c r="L527" s="23">
        <v>0</v>
      </c>
      <c r="M527" s="23">
        <v>0</v>
      </c>
      <c r="N527" s="23">
        <v>70.027627443845972</v>
      </c>
      <c r="O527" s="23">
        <f t="shared" si="43"/>
        <v>-70.027627443845972</v>
      </c>
      <c r="P527" s="23">
        <v>0</v>
      </c>
      <c r="Q527" s="23">
        <v>0</v>
      </c>
      <c r="R527" s="23">
        <v>0</v>
      </c>
      <c r="S527" s="23">
        <f t="shared" si="44"/>
        <v>0</v>
      </c>
      <c r="T527" s="23">
        <f>O527</f>
        <v>-70.027627443845972</v>
      </c>
      <c r="U527" s="23"/>
      <c r="V527" s="35" t="str" cm="1">
        <f t="array" ref="V527">_xlfn.IFS(H527="Majandamiskulud","2.1",H527="Tööjõukulud","2.2",H527="Muud kulud","2.4",H527="Muud tegevuskulud","2.4",H527="Sotsiaaltoetused","2.3",H527="Muud antud toetused ja ülekanded","2.3",H527="Materiaalsete ja immateriaalsete vara soetamine/renoveerimine","4")</f>
        <v>2.2</v>
      </c>
    </row>
    <row r="528" spans="1:22" x14ac:dyDescent="0.3">
      <c r="A528" s="22" t="s">
        <v>29</v>
      </c>
      <c r="B528" s="22" t="s">
        <v>30</v>
      </c>
      <c r="C528" s="22" t="s">
        <v>31</v>
      </c>
      <c r="D528" s="22" t="s">
        <v>47</v>
      </c>
      <c r="E528" s="22" t="s">
        <v>114</v>
      </c>
      <c r="F528" s="22" t="s">
        <v>115</v>
      </c>
      <c r="G528" s="22" t="s">
        <v>156</v>
      </c>
      <c r="H528" s="22" t="s">
        <v>36</v>
      </c>
      <c r="I528" s="22" t="s">
        <v>37</v>
      </c>
      <c r="J528" s="22" t="s">
        <v>38</v>
      </c>
      <c r="K528" s="22" t="s">
        <v>38</v>
      </c>
      <c r="L528" s="23">
        <v>71234.178866087503</v>
      </c>
      <c r="M528" s="23">
        <v>15884.624165415049</v>
      </c>
      <c r="N528" s="23">
        <v>64076.421185243904</v>
      </c>
      <c r="O528" s="23">
        <f t="shared" si="43"/>
        <v>7157.7576808435988</v>
      </c>
      <c r="P528" s="23">
        <f>O528</f>
        <v>7157.7576808435988</v>
      </c>
      <c r="Q528" s="23">
        <v>0</v>
      </c>
      <c r="R528" s="23">
        <v>0</v>
      </c>
      <c r="S528" s="23">
        <f t="shared" si="44"/>
        <v>0</v>
      </c>
      <c r="T528" s="23">
        <v>0</v>
      </c>
      <c r="U528" s="23"/>
      <c r="V528" s="35" t="str" cm="1">
        <f t="array" ref="V528">_xlfn.IFS(H528="Majandamiskulud","2.1",H528="Tööjõukulud","2.2",H528="Muud kulud","2.4",H528="Muud tegevuskulud","2.4",H528="Sotsiaaltoetused","2.3",H528="Muud antud toetused ja ülekanded","2.3",H528="Materiaalsete ja immateriaalsete vara soetamine/renoveerimine","4")</f>
        <v>2.1</v>
      </c>
    </row>
    <row r="529" spans="1:22" x14ac:dyDescent="0.3">
      <c r="A529" s="22" t="s">
        <v>29</v>
      </c>
      <c r="B529" s="22" t="s">
        <v>30</v>
      </c>
      <c r="C529" s="22" t="s">
        <v>31</v>
      </c>
      <c r="D529" s="22" t="s">
        <v>47</v>
      </c>
      <c r="E529" s="22" t="s">
        <v>114</v>
      </c>
      <c r="F529" s="22" t="s">
        <v>115</v>
      </c>
      <c r="G529" s="22" t="s">
        <v>156</v>
      </c>
      <c r="H529" s="22" t="s">
        <v>36</v>
      </c>
      <c r="I529" s="22" t="s">
        <v>37</v>
      </c>
      <c r="J529" s="22" t="s">
        <v>39</v>
      </c>
      <c r="K529" s="22" t="s">
        <v>40</v>
      </c>
      <c r="L529" s="23">
        <v>54394.395337421178</v>
      </c>
      <c r="M529" s="23">
        <v>0</v>
      </c>
      <c r="N529" s="23">
        <v>54586.134585514301</v>
      </c>
      <c r="O529" s="23">
        <f t="shared" si="43"/>
        <v>-191.73924809312302</v>
      </c>
      <c r="P529" s="23">
        <v>0</v>
      </c>
      <c r="Q529" s="23">
        <v>0</v>
      </c>
      <c r="R529" s="23">
        <v>0</v>
      </c>
      <c r="S529" s="23">
        <f t="shared" si="44"/>
        <v>0</v>
      </c>
      <c r="T529" s="23">
        <f>O529</f>
        <v>-191.73924809312302</v>
      </c>
      <c r="U529" s="23"/>
      <c r="V529" s="35" t="str" cm="1">
        <f t="array" ref="V529">_xlfn.IFS(H529="Majandamiskulud","2.1",H529="Tööjõukulud","2.2",H529="Muud kulud","2.4",H529="Muud tegevuskulud","2.4",H529="Sotsiaaltoetused","2.3",H529="Muud antud toetused ja ülekanded","2.3",H529="Materiaalsete ja immateriaalsete vara soetamine/renoveerimine","4")</f>
        <v>2.1</v>
      </c>
    </row>
    <row r="530" spans="1:22" x14ac:dyDescent="0.3">
      <c r="A530" s="22" t="s">
        <v>29</v>
      </c>
      <c r="B530" s="22" t="s">
        <v>30</v>
      </c>
      <c r="C530" s="22" t="s">
        <v>31</v>
      </c>
      <c r="D530" s="22" t="s">
        <v>47</v>
      </c>
      <c r="E530" s="22" t="s">
        <v>114</v>
      </c>
      <c r="F530" s="22" t="s">
        <v>115</v>
      </c>
      <c r="G530" s="22" t="s">
        <v>156</v>
      </c>
      <c r="H530" s="22" t="s">
        <v>36</v>
      </c>
      <c r="I530" s="22" t="s">
        <v>37</v>
      </c>
      <c r="J530" s="22" t="s">
        <v>159</v>
      </c>
      <c r="K530" s="22" t="s">
        <v>160</v>
      </c>
      <c r="L530" s="23">
        <v>945.17893868669762</v>
      </c>
      <c r="M530" s="23">
        <v>945.17893868669762</v>
      </c>
      <c r="N530" s="23">
        <v>954.78825789667906</v>
      </c>
      <c r="O530" s="23">
        <f t="shared" si="43"/>
        <v>-9.609319209981436</v>
      </c>
      <c r="P530" s="23">
        <v>0</v>
      </c>
      <c r="Q530" s="23">
        <v>0</v>
      </c>
      <c r="R530" s="23">
        <v>0</v>
      </c>
      <c r="S530" s="23">
        <f t="shared" si="44"/>
        <v>0</v>
      </c>
      <c r="T530" s="23">
        <f>O530</f>
        <v>-9.609319209981436</v>
      </c>
      <c r="U530" s="23"/>
      <c r="V530" s="35" t="str" cm="1">
        <f t="array" ref="V530">_xlfn.IFS(H530="Majandamiskulud","2.1",H530="Tööjõukulud","2.2",H530="Muud kulud","2.4",H530="Muud tegevuskulud","2.4",H530="Sotsiaaltoetused","2.3",H530="Muud antud toetused ja ülekanded","2.3",H530="Materiaalsete ja immateriaalsete vara soetamine/renoveerimine","4")</f>
        <v>2.1</v>
      </c>
    </row>
    <row r="531" spans="1:22" x14ac:dyDescent="0.3">
      <c r="A531" s="22" t="s">
        <v>29</v>
      </c>
      <c r="B531" s="22" t="s">
        <v>30</v>
      </c>
      <c r="C531" s="22" t="s">
        <v>31</v>
      </c>
      <c r="D531" s="22" t="s">
        <v>47</v>
      </c>
      <c r="E531" s="22" t="s">
        <v>114</v>
      </c>
      <c r="F531" s="22" t="s">
        <v>115</v>
      </c>
      <c r="G531" s="22" t="s">
        <v>156</v>
      </c>
      <c r="H531" s="22" t="s">
        <v>63</v>
      </c>
      <c r="I531" s="22" t="s">
        <v>37</v>
      </c>
      <c r="J531" s="22" t="s">
        <v>38</v>
      </c>
      <c r="K531" s="22" t="s">
        <v>38</v>
      </c>
      <c r="L531" s="23">
        <v>0</v>
      </c>
      <c r="M531" s="23">
        <v>0</v>
      </c>
      <c r="N531" s="23">
        <v>-1.2208124999233405E-3</v>
      </c>
      <c r="O531" s="23">
        <f t="shared" si="43"/>
        <v>1.2208124999233405E-3</v>
      </c>
      <c r="P531" s="23">
        <f t="shared" ref="P531:P534" si="47">O531</f>
        <v>1.2208124999233405E-3</v>
      </c>
      <c r="Q531" s="23">
        <v>0</v>
      </c>
      <c r="R531" s="23">
        <v>0</v>
      </c>
      <c r="S531" s="23">
        <f t="shared" si="44"/>
        <v>0</v>
      </c>
      <c r="T531" s="23">
        <v>0</v>
      </c>
      <c r="U531" s="23"/>
      <c r="V531" s="35" t="str" cm="1">
        <f t="array" ref="V531">_xlfn.IFS(H531="Majandamiskulud","2.1",H531="Tööjõukulud","2.2",H531="Muud kulud","2.4",H531="Muud tegevuskulud","2.4",H531="Sotsiaaltoetused","2.3",H531="Muud antud toetused ja ülekanded","2.3",H531="Materiaalsete ja immateriaalsete vara soetamine/renoveerimine","4")</f>
        <v>2.3</v>
      </c>
    </row>
    <row r="532" spans="1:22" x14ac:dyDescent="0.3">
      <c r="A532" s="22" t="s">
        <v>29</v>
      </c>
      <c r="B532" s="22" t="s">
        <v>30</v>
      </c>
      <c r="C532" s="22" t="s">
        <v>31</v>
      </c>
      <c r="D532" s="22" t="s">
        <v>47</v>
      </c>
      <c r="E532" s="22" t="s">
        <v>114</v>
      </c>
      <c r="F532" s="22" t="s">
        <v>115</v>
      </c>
      <c r="G532" s="22" t="s">
        <v>156</v>
      </c>
      <c r="H532" s="22" t="s">
        <v>45</v>
      </c>
      <c r="I532" s="22" t="s">
        <v>37</v>
      </c>
      <c r="J532" s="22" t="s">
        <v>38</v>
      </c>
      <c r="K532" s="22" t="s">
        <v>38</v>
      </c>
      <c r="L532" s="23">
        <v>555.32412996005769</v>
      </c>
      <c r="M532" s="23">
        <v>0</v>
      </c>
      <c r="N532" s="23">
        <v>483.95430090211761</v>
      </c>
      <c r="O532" s="23">
        <f t="shared" si="43"/>
        <v>71.36982905794008</v>
      </c>
      <c r="P532" s="23">
        <f t="shared" si="47"/>
        <v>71.36982905794008</v>
      </c>
      <c r="Q532" s="23">
        <v>0</v>
      </c>
      <c r="R532" s="23">
        <v>0</v>
      </c>
      <c r="S532" s="23">
        <f t="shared" si="44"/>
        <v>0</v>
      </c>
      <c r="T532" s="23">
        <v>0</v>
      </c>
      <c r="U532" s="23"/>
      <c r="V532" s="35" t="str" cm="1">
        <f t="array" ref="V532">_xlfn.IFS(H532="Majandamiskulud","2.1",H532="Tööjõukulud","2.2",H532="Muud kulud","2.4",H532="Muud tegevuskulud","2.4",H532="Sotsiaaltoetused","2.3",H532="Muud antud toetused ja ülekanded","2.3",H532="Materiaalsete ja immateriaalsete vara soetamine/renoveerimine","4")</f>
        <v>2.4</v>
      </c>
    </row>
    <row r="533" spans="1:22" x14ac:dyDescent="0.3">
      <c r="A533" s="22" t="s">
        <v>29</v>
      </c>
      <c r="B533" s="22" t="s">
        <v>30</v>
      </c>
      <c r="C533" s="22" t="s">
        <v>31</v>
      </c>
      <c r="D533" s="22" t="s">
        <v>47</v>
      </c>
      <c r="E533" s="22" t="s">
        <v>114</v>
      </c>
      <c r="F533" s="22" t="s">
        <v>115</v>
      </c>
      <c r="G533" s="22" t="s">
        <v>156</v>
      </c>
      <c r="H533" s="22" t="s">
        <v>66</v>
      </c>
      <c r="I533" s="22" t="s">
        <v>37</v>
      </c>
      <c r="J533" s="22" t="s">
        <v>38</v>
      </c>
      <c r="K533" s="22" t="s">
        <v>38</v>
      </c>
      <c r="L533" s="23">
        <v>1977.2005179505468</v>
      </c>
      <c r="M533" s="23">
        <v>0</v>
      </c>
      <c r="N533" s="23">
        <v>1622.3171371798621</v>
      </c>
      <c r="O533" s="23">
        <f t="shared" si="43"/>
        <v>354.88338077068465</v>
      </c>
      <c r="P533" s="23">
        <f t="shared" si="47"/>
        <v>354.88338077068465</v>
      </c>
      <c r="Q533" s="23">
        <v>0</v>
      </c>
      <c r="R533" s="23">
        <v>0</v>
      </c>
      <c r="S533" s="23">
        <f t="shared" si="44"/>
        <v>0</v>
      </c>
      <c r="T533" s="23">
        <v>0</v>
      </c>
      <c r="U533" s="23"/>
      <c r="V533" s="35" t="str" cm="1">
        <f t="array" ref="V533">_xlfn.IFS(H533="Majandamiskulud","2.1",H533="Tööjõukulud","2.2",H533="Muud kulud","2.4",H533="Muud tegevuskulud","2.4",H533="Sotsiaaltoetused","2.3",H533="Muud antud toetused ja ülekanded","2.3",H533="Materiaalsete ja immateriaalsete vara soetamine/renoveerimine","4")</f>
        <v>2.3</v>
      </c>
    </row>
    <row r="534" spans="1:22" x14ac:dyDescent="0.3">
      <c r="A534" s="22" t="s">
        <v>29</v>
      </c>
      <c r="B534" s="22" t="s">
        <v>30</v>
      </c>
      <c r="C534" s="22" t="s">
        <v>31</v>
      </c>
      <c r="D534" s="22" t="s">
        <v>47</v>
      </c>
      <c r="E534" s="22" t="s">
        <v>114</v>
      </c>
      <c r="F534" s="22" t="s">
        <v>115</v>
      </c>
      <c r="G534" s="22" t="s">
        <v>156</v>
      </c>
      <c r="H534" s="22" t="s">
        <v>46</v>
      </c>
      <c r="I534" s="22" t="s">
        <v>37</v>
      </c>
      <c r="J534" s="22" t="s">
        <v>38</v>
      </c>
      <c r="K534" s="22" t="s">
        <v>38</v>
      </c>
      <c r="L534" s="23">
        <v>642742.44744429819</v>
      </c>
      <c r="M534" s="23">
        <v>48597.051437696857</v>
      </c>
      <c r="N534" s="23">
        <v>584567.94324734318</v>
      </c>
      <c r="O534" s="23">
        <f t="shared" si="43"/>
        <v>58174.504196955008</v>
      </c>
      <c r="P534" s="23">
        <f t="shared" si="47"/>
        <v>58174.504196955008</v>
      </c>
      <c r="Q534" s="23">
        <v>0</v>
      </c>
      <c r="R534" s="23">
        <v>0</v>
      </c>
      <c r="S534" s="23">
        <f t="shared" si="44"/>
        <v>0</v>
      </c>
      <c r="T534" s="23">
        <v>0</v>
      </c>
      <c r="U534" s="23"/>
      <c r="V534" s="35" t="str" cm="1">
        <f t="array" ref="V534">_xlfn.IFS(H534="Majandamiskulud","2.1",H534="Tööjõukulud","2.2",H534="Muud kulud","2.4",H534="Muud tegevuskulud","2.4",H534="Sotsiaaltoetused","2.3",H534="Muud antud toetused ja ülekanded","2.3",H534="Materiaalsete ja immateriaalsete vara soetamine/renoveerimine","4")</f>
        <v>2.2</v>
      </c>
    </row>
    <row r="535" spans="1:22" x14ac:dyDescent="0.3">
      <c r="A535" s="22" t="s">
        <v>29</v>
      </c>
      <c r="B535" s="22" t="s">
        <v>30</v>
      </c>
      <c r="C535" s="22" t="s">
        <v>31</v>
      </c>
      <c r="D535" s="22" t="s">
        <v>47</v>
      </c>
      <c r="E535" s="22" t="s">
        <v>114</v>
      </c>
      <c r="F535" s="22" t="s">
        <v>115</v>
      </c>
      <c r="G535" s="22" t="s">
        <v>156</v>
      </c>
      <c r="H535" s="22" t="s">
        <v>46</v>
      </c>
      <c r="I535" s="22" t="s">
        <v>37</v>
      </c>
      <c r="J535" s="22" t="s">
        <v>159</v>
      </c>
      <c r="K535" s="22" t="s">
        <v>160</v>
      </c>
      <c r="L535" s="23">
        <v>0</v>
      </c>
      <c r="M535" s="23">
        <v>0</v>
      </c>
      <c r="N535" s="23">
        <v>190.13480836337027</v>
      </c>
      <c r="O535" s="23">
        <f t="shared" si="43"/>
        <v>-190.13480836337027</v>
      </c>
      <c r="P535" s="23">
        <v>0</v>
      </c>
      <c r="Q535" s="23">
        <v>0</v>
      </c>
      <c r="R535" s="23">
        <v>0</v>
      </c>
      <c r="S535" s="23">
        <f t="shared" si="44"/>
        <v>0</v>
      </c>
      <c r="T535" s="23">
        <f>O535</f>
        <v>-190.13480836337027</v>
      </c>
      <c r="U535" s="23"/>
      <c r="V535" s="35" t="str" cm="1">
        <f t="array" ref="V535">_xlfn.IFS(H535="Majandamiskulud","2.1",H535="Tööjõukulud","2.2",H535="Muud kulud","2.4",H535="Muud tegevuskulud","2.4",H535="Sotsiaaltoetused","2.3",H535="Muud antud toetused ja ülekanded","2.3",H535="Materiaalsete ja immateriaalsete vara soetamine/renoveerimine","4")</f>
        <v>2.2</v>
      </c>
    </row>
    <row r="536" spans="1:22" x14ac:dyDescent="0.3">
      <c r="A536" s="22" t="s">
        <v>29</v>
      </c>
      <c r="B536" s="22" t="s">
        <v>30</v>
      </c>
      <c r="C536" s="22" t="s">
        <v>31</v>
      </c>
      <c r="D536" s="22" t="s">
        <v>47</v>
      </c>
      <c r="E536" s="22" t="s">
        <v>116</v>
      </c>
      <c r="F536" s="22" t="s">
        <v>117</v>
      </c>
      <c r="G536" s="22" t="s">
        <v>156</v>
      </c>
      <c r="H536" s="22" t="s">
        <v>36</v>
      </c>
      <c r="I536" s="22" t="s">
        <v>37</v>
      </c>
      <c r="J536" s="22" t="s">
        <v>38</v>
      </c>
      <c r="K536" s="22" t="s">
        <v>38</v>
      </c>
      <c r="L536" s="23">
        <v>10047.117512848828</v>
      </c>
      <c r="M536" s="23">
        <v>1488.8267819845505</v>
      </c>
      <c r="N536" s="23">
        <v>8138.7929084426632</v>
      </c>
      <c r="O536" s="23">
        <f t="shared" si="43"/>
        <v>1908.3246044061652</v>
      </c>
      <c r="P536" s="23">
        <f>O536</f>
        <v>1908.3246044061652</v>
      </c>
      <c r="Q536" s="23">
        <v>0</v>
      </c>
      <c r="R536" s="23">
        <v>0</v>
      </c>
      <c r="S536" s="23">
        <f t="shared" si="44"/>
        <v>0</v>
      </c>
      <c r="T536" s="23">
        <v>0</v>
      </c>
      <c r="U536" s="23"/>
      <c r="V536" s="35" t="str" cm="1">
        <f t="array" ref="V536">_xlfn.IFS(H536="Majandamiskulud","2.1",H536="Tööjõukulud","2.2",H536="Muud kulud","2.4",H536="Muud tegevuskulud","2.4",H536="Sotsiaaltoetused","2.3",H536="Muud antud toetused ja ülekanded","2.3",H536="Materiaalsete ja immateriaalsete vara soetamine/renoveerimine","4")</f>
        <v>2.1</v>
      </c>
    </row>
    <row r="537" spans="1:22" x14ac:dyDescent="0.3">
      <c r="A537" s="22" t="s">
        <v>29</v>
      </c>
      <c r="B537" s="22" t="s">
        <v>30</v>
      </c>
      <c r="C537" s="22" t="s">
        <v>31</v>
      </c>
      <c r="D537" s="22" t="s">
        <v>47</v>
      </c>
      <c r="E537" s="22" t="s">
        <v>116</v>
      </c>
      <c r="F537" s="22" t="s">
        <v>117</v>
      </c>
      <c r="G537" s="22" t="s">
        <v>156</v>
      </c>
      <c r="H537" s="22" t="s">
        <v>36</v>
      </c>
      <c r="I537" s="22" t="s">
        <v>37</v>
      </c>
      <c r="J537" s="22" t="s">
        <v>39</v>
      </c>
      <c r="K537" s="22" t="s">
        <v>40</v>
      </c>
      <c r="L537" s="23">
        <v>4426.2603270119725</v>
      </c>
      <c r="M537" s="23">
        <v>0</v>
      </c>
      <c r="N537" s="23">
        <v>4392.8681630052379</v>
      </c>
      <c r="O537" s="23">
        <f t="shared" si="43"/>
        <v>33.392164006734674</v>
      </c>
      <c r="P537" s="23">
        <v>0</v>
      </c>
      <c r="Q537" s="23">
        <v>0</v>
      </c>
      <c r="R537" s="23">
        <v>0</v>
      </c>
      <c r="S537" s="23">
        <f t="shared" si="44"/>
        <v>0</v>
      </c>
      <c r="T537" s="23">
        <f>O537</f>
        <v>33.392164006734674</v>
      </c>
      <c r="U537" s="23"/>
      <c r="V537" s="35" t="str" cm="1">
        <f t="array" ref="V537">_xlfn.IFS(H537="Majandamiskulud","2.1",H537="Tööjõukulud","2.2",H537="Muud kulud","2.4",H537="Muud tegevuskulud","2.4",H537="Sotsiaaltoetused","2.3",H537="Muud antud toetused ja ülekanded","2.3",H537="Materiaalsete ja immateriaalsete vara soetamine/renoveerimine","4")</f>
        <v>2.1</v>
      </c>
    </row>
    <row r="538" spans="1:22" x14ac:dyDescent="0.3">
      <c r="A538" s="22" t="s">
        <v>29</v>
      </c>
      <c r="B538" s="22" t="s">
        <v>30</v>
      </c>
      <c r="C538" s="22" t="s">
        <v>31</v>
      </c>
      <c r="D538" s="22" t="s">
        <v>47</v>
      </c>
      <c r="E538" s="22" t="s">
        <v>116</v>
      </c>
      <c r="F538" s="22" t="s">
        <v>117</v>
      </c>
      <c r="G538" s="22" t="s">
        <v>156</v>
      </c>
      <c r="H538" s="22" t="s">
        <v>36</v>
      </c>
      <c r="I538" s="22" t="s">
        <v>37</v>
      </c>
      <c r="J538" s="22" t="s">
        <v>159</v>
      </c>
      <c r="K538" s="22" t="s">
        <v>160</v>
      </c>
      <c r="L538" s="23">
        <v>76.91677767483047</v>
      </c>
      <c r="M538" s="23">
        <v>76.91677767483047</v>
      </c>
      <c r="N538" s="23">
        <v>77.698764914524602</v>
      </c>
      <c r="O538" s="23">
        <f t="shared" si="43"/>
        <v>-0.78198723969413209</v>
      </c>
      <c r="P538" s="23">
        <v>0</v>
      </c>
      <c r="Q538" s="23">
        <v>0</v>
      </c>
      <c r="R538" s="23">
        <v>0</v>
      </c>
      <c r="S538" s="23">
        <f t="shared" si="44"/>
        <v>0</v>
      </c>
      <c r="T538" s="23">
        <f>O538</f>
        <v>-0.78198723969413209</v>
      </c>
      <c r="U538" s="23"/>
      <c r="V538" s="35" t="str" cm="1">
        <f t="array" ref="V538">_xlfn.IFS(H538="Majandamiskulud","2.1",H538="Tööjõukulud","2.2",H538="Muud kulud","2.4",H538="Muud tegevuskulud","2.4",H538="Sotsiaaltoetused","2.3",H538="Muud antud toetused ja ülekanded","2.3",H538="Materiaalsete ja immateriaalsete vara soetamine/renoveerimine","4")</f>
        <v>2.1</v>
      </c>
    </row>
    <row r="539" spans="1:22" x14ac:dyDescent="0.3">
      <c r="A539" s="22" t="s">
        <v>29</v>
      </c>
      <c r="B539" s="22" t="s">
        <v>30</v>
      </c>
      <c r="C539" s="22" t="s">
        <v>31</v>
      </c>
      <c r="D539" s="22" t="s">
        <v>47</v>
      </c>
      <c r="E539" s="22" t="s">
        <v>116</v>
      </c>
      <c r="F539" s="22" t="s">
        <v>117</v>
      </c>
      <c r="G539" s="22" t="s">
        <v>156</v>
      </c>
      <c r="H539" s="22" t="s">
        <v>45</v>
      </c>
      <c r="I539" s="22" t="s">
        <v>37</v>
      </c>
      <c r="J539" s="22" t="s">
        <v>38</v>
      </c>
      <c r="K539" s="22" t="s">
        <v>38</v>
      </c>
      <c r="L539" s="23">
        <v>45.191170776552042</v>
      </c>
      <c r="M539" s="23">
        <v>0</v>
      </c>
      <c r="N539" s="23">
        <v>39.383236172177405</v>
      </c>
      <c r="O539" s="23">
        <f t="shared" si="43"/>
        <v>5.8079346043746369</v>
      </c>
      <c r="P539" s="23">
        <f t="shared" ref="P539:P541" si="48">O539</f>
        <v>5.8079346043746369</v>
      </c>
      <c r="Q539" s="23">
        <v>0</v>
      </c>
      <c r="R539" s="23">
        <v>0</v>
      </c>
      <c r="S539" s="23">
        <f t="shared" si="44"/>
        <v>0</v>
      </c>
      <c r="T539" s="23">
        <v>0</v>
      </c>
      <c r="U539" s="23"/>
      <c r="V539" s="35" t="str" cm="1">
        <f t="array" ref="V539">_xlfn.IFS(H539="Majandamiskulud","2.1",H539="Tööjõukulud","2.2",H539="Muud kulud","2.4",H539="Muud tegevuskulud","2.4",H539="Sotsiaaltoetused","2.3",H539="Muud antud toetused ja ülekanded","2.3",H539="Materiaalsete ja immateriaalsete vara soetamine/renoveerimine","4")</f>
        <v>2.4</v>
      </c>
    </row>
    <row r="540" spans="1:22" x14ac:dyDescent="0.3">
      <c r="A540" s="22" t="s">
        <v>29</v>
      </c>
      <c r="B540" s="22" t="s">
        <v>30</v>
      </c>
      <c r="C540" s="22" t="s">
        <v>31</v>
      </c>
      <c r="D540" s="22" t="s">
        <v>47</v>
      </c>
      <c r="E540" s="22" t="s">
        <v>116</v>
      </c>
      <c r="F540" s="22" t="s">
        <v>117</v>
      </c>
      <c r="G540" s="22" t="s">
        <v>156</v>
      </c>
      <c r="H540" s="22" t="s">
        <v>66</v>
      </c>
      <c r="I540" s="22" t="s">
        <v>37</v>
      </c>
      <c r="J540" s="22" t="s">
        <v>38</v>
      </c>
      <c r="K540" s="22" t="s">
        <v>38</v>
      </c>
      <c r="L540" s="23">
        <v>153.72238604671898</v>
      </c>
      <c r="M540" s="23">
        <v>0</v>
      </c>
      <c r="N540" s="23">
        <v>126.13109241457747</v>
      </c>
      <c r="O540" s="23">
        <f t="shared" si="43"/>
        <v>27.591293632141515</v>
      </c>
      <c r="P540" s="23">
        <f t="shared" si="48"/>
        <v>27.591293632141515</v>
      </c>
      <c r="Q540" s="23">
        <v>0</v>
      </c>
      <c r="R540" s="23">
        <v>0</v>
      </c>
      <c r="S540" s="23">
        <f t="shared" si="44"/>
        <v>0</v>
      </c>
      <c r="T540" s="23">
        <v>0</v>
      </c>
      <c r="U540" s="23"/>
      <c r="V540" s="35" t="str" cm="1">
        <f t="array" ref="V540">_xlfn.IFS(H540="Majandamiskulud","2.1",H540="Tööjõukulud","2.2",H540="Muud kulud","2.4",H540="Muud tegevuskulud","2.4",H540="Sotsiaaltoetused","2.3",H540="Muud antud toetused ja ülekanded","2.3",H540="Materiaalsete ja immateriaalsete vara soetamine/renoveerimine","4")</f>
        <v>2.3</v>
      </c>
    </row>
    <row r="541" spans="1:22" x14ac:dyDescent="0.3">
      <c r="A541" s="22" t="s">
        <v>29</v>
      </c>
      <c r="B541" s="22" t="s">
        <v>30</v>
      </c>
      <c r="C541" s="22" t="s">
        <v>31</v>
      </c>
      <c r="D541" s="22" t="s">
        <v>47</v>
      </c>
      <c r="E541" s="22" t="s">
        <v>116</v>
      </c>
      <c r="F541" s="22" t="s">
        <v>117</v>
      </c>
      <c r="G541" s="22" t="s">
        <v>156</v>
      </c>
      <c r="H541" s="22" t="s">
        <v>46</v>
      </c>
      <c r="I541" s="22" t="s">
        <v>37</v>
      </c>
      <c r="J541" s="22" t="s">
        <v>38</v>
      </c>
      <c r="K541" s="22" t="s">
        <v>38</v>
      </c>
      <c r="L541" s="23">
        <v>48969.498491213584</v>
      </c>
      <c r="M541" s="23">
        <v>3927.337201961659</v>
      </c>
      <c r="N541" s="23">
        <v>46317.37959699452</v>
      </c>
      <c r="O541" s="23">
        <f t="shared" si="43"/>
        <v>2652.1188942190638</v>
      </c>
      <c r="P541" s="23">
        <f t="shared" si="48"/>
        <v>2652.1188942190638</v>
      </c>
      <c r="Q541" s="23">
        <v>0</v>
      </c>
      <c r="R541" s="23">
        <v>0</v>
      </c>
      <c r="S541" s="23">
        <f t="shared" si="44"/>
        <v>0</v>
      </c>
      <c r="T541" s="23">
        <v>0</v>
      </c>
      <c r="U541" s="23"/>
      <c r="V541" s="35" t="str" cm="1">
        <f t="array" ref="V541">_xlfn.IFS(H541="Majandamiskulud","2.1",H541="Tööjõukulud","2.2",H541="Muud kulud","2.4",H541="Muud tegevuskulud","2.4",H541="Sotsiaaltoetused","2.3",H541="Muud antud toetused ja ülekanded","2.3",H541="Materiaalsete ja immateriaalsete vara soetamine/renoveerimine","4")</f>
        <v>2.2</v>
      </c>
    </row>
    <row r="542" spans="1:22" x14ac:dyDescent="0.3">
      <c r="A542" s="22" t="s">
        <v>29</v>
      </c>
      <c r="B542" s="22" t="s">
        <v>30</v>
      </c>
      <c r="C542" s="22" t="s">
        <v>31</v>
      </c>
      <c r="D542" s="22" t="s">
        <v>47</v>
      </c>
      <c r="E542" s="22" t="s">
        <v>116</v>
      </c>
      <c r="F542" s="22" t="s">
        <v>117</v>
      </c>
      <c r="G542" s="22" t="s">
        <v>156</v>
      </c>
      <c r="H542" s="22" t="s">
        <v>46</v>
      </c>
      <c r="I542" s="22" t="s">
        <v>37</v>
      </c>
      <c r="J542" s="22" t="s">
        <v>159</v>
      </c>
      <c r="K542" s="22" t="s">
        <v>160</v>
      </c>
      <c r="L542" s="23">
        <v>0</v>
      </c>
      <c r="M542" s="23">
        <v>0</v>
      </c>
      <c r="N542" s="23">
        <v>15.472367410471159</v>
      </c>
      <c r="O542" s="23">
        <f t="shared" si="43"/>
        <v>-15.472367410471159</v>
      </c>
      <c r="P542" s="23">
        <v>0</v>
      </c>
      <c r="Q542" s="23">
        <v>0</v>
      </c>
      <c r="R542" s="23">
        <v>0</v>
      </c>
      <c r="S542" s="23">
        <f t="shared" si="44"/>
        <v>0</v>
      </c>
      <c r="T542" s="23">
        <f>O542</f>
        <v>-15.472367410471159</v>
      </c>
      <c r="U542" s="23"/>
      <c r="V542" s="35" t="str" cm="1">
        <f t="array" ref="V542">_xlfn.IFS(H542="Majandamiskulud","2.1",H542="Tööjõukulud","2.2",H542="Muud kulud","2.4",H542="Muud tegevuskulud","2.4",H542="Sotsiaaltoetused","2.3",H542="Muud antud toetused ja ülekanded","2.3",H542="Materiaalsete ja immateriaalsete vara soetamine/renoveerimine","4")</f>
        <v>2.2</v>
      </c>
    </row>
    <row r="543" spans="1:22" x14ac:dyDescent="0.3">
      <c r="A543" s="22" t="s">
        <v>29</v>
      </c>
      <c r="B543" s="22" t="s">
        <v>30</v>
      </c>
      <c r="C543" s="22" t="s">
        <v>31</v>
      </c>
      <c r="D543" s="22" t="s">
        <v>47</v>
      </c>
      <c r="E543" s="22" t="s">
        <v>118</v>
      </c>
      <c r="F543" s="22" t="s">
        <v>119</v>
      </c>
      <c r="G543" s="22" t="s">
        <v>156</v>
      </c>
      <c r="H543" s="22" t="s">
        <v>36</v>
      </c>
      <c r="I543" s="22" t="s">
        <v>37</v>
      </c>
      <c r="J543" s="22" t="s">
        <v>38</v>
      </c>
      <c r="K543" s="22" t="s">
        <v>38</v>
      </c>
      <c r="L543" s="23">
        <v>39961.370238897987</v>
      </c>
      <c r="M543" s="23">
        <v>9797.5529672998109</v>
      </c>
      <c r="N543" s="23">
        <v>36246.149457049221</v>
      </c>
      <c r="O543" s="23">
        <f t="shared" si="43"/>
        <v>3715.2207818487659</v>
      </c>
      <c r="P543" s="23">
        <f>O543</f>
        <v>3715.2207818487659</v>
      </c>
      <c r="Q543" s="23">
        <v>0</v>
      </c>
      <c r="R543" s="23">
        <v>0</v>
      </c>
      <c r="S543" s="23">
        <f t="shared" si="44"/>
        <v>0</v>
      </c>
      <c r="T543" s="23">
        <v>0</v>
      </c>
      <c r="U543" s="23"/>
      <c r="V543" s="35" t="str" cm="1">
        <f t="array" ref="V543">_xlfn.IFS(H543="Majandamiskulud","2.1",H543="Tööjõukulud","2.2",H543="Muud kulud","2.4",H543="Muud tegevuskulud","2.4",H543="Sotsiaaltoetused","2.3",H543="Muud antud toetused ja ülekanded","2.3",H543="Materiaalsete ja immateriaalsete vara soetamine/renoveerimine","4")</f>
        <v>2.1</v>
      </c>
    </row>
    <row r="544" spans="1:22" x14ac:dyDescent="0.3">
      <c r="A544" s="22" t="s">
        <v>29</v>
      </c>
      <c r="B544" s="22" t="s">
        <v>30</v>
      </c>
      <c r="C544" s="22" t="s">
        <v>31</v>
      </c>
      <c r="D544" s="22" t="s">
        <v>47</v>
      </c>
      <c r="E544" s="22" t="s">
        <v>118</v>
      </c>
      <c r="F544" s="22" t="s">
        <v>119</v>
      </c>
      <c r="G544" s="22" t="s">
        <v>156</v>
      </c>
      <c r="H544" s="22" t="s">
        <v>36</v>
      </c>
      <c r="I544" s="22" t="s">
        <v>37</v>
      </c>
      <c r="J544" s="22" t="s">
        <v>39</v>
      </c>
      <c r="K544" s="22" t="s">
        <v>40</v>
      </c>
      <c r="L544" s="23">
        <v>33937.928920703998</v>
      </c>
      <c r="M544" s="23">
        <v>0</v>
      </c>
      <c r="N544" s="23">
        <v>33902.126162264591</v>
      </c>
      <c r="O544" s="23">
        <f t="shared" si="43"/>
        <v>35.802758439407626</v>
      </c>
      <c r="P544" s="23">
        <v>0</v>
      </c>
      <c r="Q544" s="23">
        <v>0</v>
      </c>
      <c r="R544" s="23">
        <v>0</v>
      </c>
      <c r="S544" s="23">
        <f t="shared" si="44"/>
        <v>0</v>
      </c>
      <c r="T544" s="23">
        <f>O544</f>
        <v>35.802758439407626</v>
      </c>
      <c r="U544" s="23"/>
      <c r="V544" s="35" t="str" cm="1">
        <f t="array" ref="V544">_xlfn.IFS(H544="Majandamiskulud","2.1",H544="Tööjõukulud","2.2",H544="Muud kulud","2.4",H544="Muud tegevuskulud","2.4",H544="Sotsiaaltoetused","2.3",H544="Muud antud toetused ja ülekanded","2.3",H544="Materiaalsete ja immateriaalsete vara soetamine/renoveerimine","4")</f>
        <v>2.1</v>
      </c>
    </row>
    <row r="545" spans="1:22" x14ac:dyDescent="0.3">
      <c r="A545" s="22" t="s">
        <v>29</v>
      </c>
      <c r="B545" s="22" t="s">
        <v>30</v>
      </c>
      <c r="C545" s="22" t="s">
        <v>31</v>
      </c>
      <c r="D545" s="22" t="s">
        <v>47</v>
      </c>
      <c r="E545" s="22" t="s">
        <v>118</v>
      </c>
      <c r="F545" s="22" t="s">
        <v>119</v>
      </c>
      <c r="G545" s="22" t="s">
        <v>156</v>
      </c>
      <c r="H545" s="22" t="s">
        <v>36</v>
      </c>
      <c r="I545" s="22" t="s">
        <v>37</v>
      </c>
      <c r="J545" s="22" t="s">
        <v>159</v>
      </c>
      <c r="K545" s="22" t="s">
        <v>160</v>
      </c>
      <c r="L545" s="23">
        <v>589.78059960956807</v>
      </c>
      <c r="M545" s="23">
        <v>589.78059960956807</v>
      </c>
      <c r="N545" s="23">
        <v>595.77670237226539</v>
      </c>
      <c r="O545" s="23">
        <f t="shared" si="43"/>
        <v>-5.9961027626973191</v>
      </c>
      <c r="P545" s="23">
        <v>0</v>
      </c>
      <c r="Q545" s="23">
        <v>0</v>
      </c>
      <c r="R545" s="23">
        <v>0</v>
      </c>
      <c r="S545" s="23">
        <f t="shared" si="44"/>
        <v>0</v>
      </c>
      <c r="T545" s="23">
        <f>O545</f>
        <v>-5.9961027626973191</v>
      </c>
      <c r="U545" s="23"/>
      <c r="V545" s="35" t="str" cm="1">
        <f t="array" ref="V545">_xlfn.IFS(H545="Majandamiskulud","2.1",H545="Tööjõukulud","2.2",H545="Muud kulud","2.4",H545="Muud tegevuskulud","2.4",H545="Sotsiaaltoetused","2.3",H545="Muud antud toetused ja ülekanded","2.3",H545="Materiaalsete ja immateriaalsete vara soetamine/renoveerimine","4")</f>
        <v>2.1</v>
      </c>
    </row>
    <row r="546" spans="1:22" x14ac:dyDescent="0.3">
      <c r="A546" s="22" t="s">
        <v>29</v>
      </c>
      <c r="B546" s="22" t="s">
        <v>30</v>
      </c>
      <c r="C546" s="22" t="s">
        <v>31</v>
      </c>
      <c r="D546" s="22" t="s">
        <v>47</v>
      </c>
      <c r="E546" s="22" t="s">
        <v>118</v>
      </c>
      <c r="F546" s="22" t="s">
        <v>119</v>
      </c>
      <c r="G546" s="22" t="s">
        <v>156</v>
      </c>
      <c r="H546" s="22" t="s">
        <v>63</v>
      </c>
      <c r="I546" s="22" t="s">
        <v>37</v>
      </c>
      <c r="J546" s="22" t="s">
        <v>38</v>
      </c>
      <c r="K546" s="22" t="s">
        <v>38</v>
      </c>
      <c r="L546" s="23">
        <v>0</v>
      </c>
      <c r="M546" s="23">
        <v>0</v>
      </c>
      <c r="N546" s="23">
        <v>-1.2500007869675756E-5</v>
      </c>
      <c r="O546" s="23">
        <f t="shared" si="43"/>
        <v>1.2500007869675756E-5</v>
      </c>
      <c r="P546" s="23">
        <f t="shared" ref="P546:P549" si="49">O546</f>
        <v>1.2500007869675756E-5</v>
      </c>
      <c r="Q546" s="23">
        <v>0</v>
      </c>
      <c r="R546" s="23">
        <v>0</v>
      </c>
      <c r="S546" s="23">
        <f t="shared" si="44"/>
        <v>0</v>
      </c>
      <c r="T546" s="23">
        <v>0</v>
      </c>
      <c r="U546" s="23"/>
      <c r="V546" s="35" t="str" cm="1">
        <f t="array" ref="V546">_xlfn.IFS(H546="Majandamiskulud","2.1",H546="Tööjõukulud","2.2",H546="Muud kulud","2.4",H546="Muud tegevuskulud","2.4",H546="Sotsiaaltoetused","2.3",H546="Muud antud toetused ja ülekanded","2.3",H546="Materiaalsete ja immateriaalsete vara soetamine/renoveerimine","4")</f>
        <v>2.3</v>
      </c>
    </row>
    <row r="547" spans="1:22" x14ac:dyDescent="0.3">
      <c r="A547" s="22" t="s">
        <v>29</v>
      </c>
      <c r="B547" s="22" t="s">
        <v>30</v>
      </c>
      <c r="C547" s="22" t="s">
        <v>31</v>
      </c>
      <c r="D547" s="22" t="s">
        <v>47</v>
      </c>
      <c r="E547" s="22" t="s">
        <v>118</v>
      </c>
      <c r="F547" s="22" t="s">
        <v>119</v>
      </c>
      <c r="G547" s="22" t="s">
        <v>156</v>
      </c>
      <c r="H547" s="22" t="s">
        <v>45</v>
      </c>
      <c r="I547" s="22" t="s">
        <v>37</v>
      </c>
      <c r="J547" s="22" t="s">
        <v>38</v>
      </c>
      <c r="K547" s="22" t="s">
        <v>38</v>
      </c>
      <c r="L547" s="23">
        <v>346.51576021094149</v>
      </c>
      <c r="M547" s="23">
        <v>0</v>
      </c>
      <c r="N547" s="23">
        <v>301.98182173448953</v>
      </c>
      <c r="O547" s="23">
        <f t="shared" si="43"/>
        <v>44.533938476451965</v>
      </c>
      <c r="P547" s="23">
        <f t="shared" si="49"/>
        <v>44.533938476451965</v>
      </c>
      <c r="Q547" s="23">
        <v>0</v>
      </c>
      <c r="R547" s="23">
        <v>0</v>
      </c>
      <c r="S547" s="23">
        <f t="shared" si="44"/>
        <v>0</v>
      </c>
      <c r="T547" s="23">
        <v>0</v>
      </c>
      <c r="U547" s="23"/>
      <c r="V547" s="35" t="str" cm="1">
        <f t="array" ref="V547">_xlfn.IFS(H547="Majandamiskulud","2.1",H547="Tööjõukulud","2.2",H547="Muud kulud","2.4",H547="Muud tegevuskulud","2.4",H547="Sotsiaaltoetused","2.3",H547="Muud antud toetused ja ülekanded","2.3",H547="Materiaalsete ja immateriaalsete vara soetamine/renoveerimine","4")</f>
        <v>2.4</v>
      </c>
    </row>
    <row r="548" spans="1:22" x14ac:dyDescent="0.3">
      <c r="A548" s="22" t="s">
        <v>29</v>
      </c>
      <c r="B548" s="22" t="s">
        <v>30</v>
      </c>
      <c r="C548" s="22" t="s">
        <v>31</v>
      </c>
      <c r="D548" s="22" t="s">
        <v>47</v>
      </c>
      <c r="E548" s="22" t="s">
        <v>118</v>
      </c>
      <c r="F548" s="22" t="s">
        <v>119</v>
      </c>
      <c r="G548" s="22" t="s">
        <v>156</v>
      </c>
      <c r="H548" s="22" t="s">
        <v>66</v>
      </c>
      <c r="I548" s="22" t="s">
        <v>37</v>
      </c>
      <c r="J548" s="22" t="s">
        <v>38</v>
      </c>
      <c r="K548" s="22" t="s">
        <v>38</v>
      </c>
      <c r="L548" s="23">
        <v>1800.4713997265801</v>
      </c>
      <c r="M548" s="23">
        <v>0</v>
      </c>
      <c r="N548" s="23">
        <v>1477.3087404439486</v>
      </c>
      <c r="O548" s="23">
        <f t="shared" si="43"/>
        <v>323.16265928263147</v>
      </c>
      <c r="P548" s="23">
        <f t="shared" si="49"/>
        <v>323.16265928263147</v>
      </c>
      <c r="Q548" s="23">
        <v>0</v>
      </c>
      <c r="R548" s="23">
        <v>0</v>
      </c>
      <c r="S548" s="23">
        <f t="shared" si="44"/>
        <v>0</v>
      </c>
      <c r="T548" s="23">
        <v>0</v>
      </c>
      <c r="U548" s="23"/>
      <c r="V548" s="35" t="str" cm="1">
        <f t="array" ref="V548">_xlfn.IFS(H548="Majandamiskulud","2.1",H548="Tööjõukulud","2.2",H548="Muud kulud","2.4",H548="Muud tegevuskulud","2.4",H548="Sotsiaaltoetused","2.3",H548="Muud antud toetused ja ülekanded","2.3",H548="Materiaalsete ja immateriaalsete vara soetamine/renoveerimine","4")</f>
        <v>2.3</v>
      </c>
    </row>
    <row r="549" spans="1:22" x14ac:dyDescent="0.3">
      <c r="A549" s="22" t="s">
        <v>29</v>
      </c>
      <c r="B549" s="22" t="s">
        <v>30</v>
      </c>
      <c r="C549" s="22" t="s">
        <v>31</v>
      </c>
      <c r="D549" s="22" t="s">
        <v>47</v>
      </c>
      <c r="E549" s="22" t="s">
        <v>118</v>
      </c>
      <c r="F549" s="22" t="s">
        <v>119</v>
      </c>
      <c r="G549" s="22" t="s">
        <v>156</v>
      </c>
      <c r="H549" s="22" t="s">
        <v>46</v>
      </c>
      <c r="I549" s="22" t="s">
        <v>37</v>
      </c>
      <c r="J549" s="22" t="s">
        <v>38</v>
      </c>
      <c r="K549" s="22" t="s">
        <v>38</v>
      </c>
      <c r="L549" s="23">
        <v>398181.98367326934</v>
      </c>
      <c r="M549" s="23">
        <v>30289.425556415179</v>
      </c>
      <c r="N549" s="23">
        <v>358906.33096873795</v>
      </c>
      <c r="O549" s="23">
        <f t="shared" si="43"/>
        <v>39275.652704531385</v>
      </c>
      <c r="P549" s="23">
        <f t="shared" si="49"/>
        <v>39275.652704531385</v>
      </c>
      <c r="Q549" s="23">
        <v>0</v>
      </c>
      <c r="R549" s="23">
        <v>0</v>
      </c>
      <c r="S549" s="23">
        <f t="shared" si="44"/>
        <v>0</v>
      </c>
      <c r="T549" s="23">
        <v>0</v>
      </c>
      <c r="U549" s="23"/>
      <c r="V549" s="35" t="str" cm="1">
        <f t="array" ref="V549">_xlfn.IFS(H549="Majandamiskulud","2.1",H549="Tööjõukulud","2.2",H549="Muud kulud","2.4",H549="Muud tegevuskulud","2.4",H549="Sotsiaaltoetused","2.3",H549="Muud antud toetused ja ülekanded","2.3",H549="Materiaalsete ja immateriaalsete vara soetamine/renoveerimine","4")</f>
        <v>2.2</v>
      </c>
    </row>
    <row r="550" spans="1:22" x14ac:dyDescent="0.3">
      <c r="A550" s="22" t="s">
        <v>29</v>
      </c>
      <c r="B550" s="22" t="s">
        <v>30</v>
      </c>
      <c r="C550" s="22" t="s">
        <v>31</v>
      </c>
      <c r="D550" s="22" t="s">
        <v>47</v>
      </c>
      <c r="E550" s="22" t="s">
        <v>118</v>
      </c>
      <c r="F550" s="22" t="s">
        <v>119</v>
      </c>
      <c r="G550" s="22" t="s">
        <v>156</v>
      </c>
      <c r="H550" s="22" t="s">
        <v>46</v>
      </c>
      <c r="I550" s="22" t="s">
        <v>37</v>
      </c>
      <c r="J550" s="22" t="s">
        <v>159</v>
      </c>
      <c r="K550" s="22" t="s">
        <v>160</v>
      </c>
      <c r="L550" s="23">
        <v>0</v>
      </c>
      <c r="M550" s="23">
        <v>0</v>
      </c>
      <c r="N550" s="23">
        <v>118.63669447214392</v>
      </c>
      <c r="O550" s="23">
        <f t="shared" si="43"/>
        <v>-118.63669447214392</v>
      </c>
      <c r="P550" s="23">
        <v>0</v>
      </c>
      <c r="Q550" s="23">
        <v>0</v>
      </c>
      <c r="R550" s="23">
        <v>0</v>
      </c>
      <c r="S550" s="23">
        <f t="shared" si="44"/>
        <v>0</v>
      </c>
      <c r="T550" s="23">
        <f>O550</f>
        <v>-118.63669447214392</v>
      </c>
      <c r="U550" s="23"/>
      <c r="V550" s="35" t="str" cm="1">
        <f t="array" ref="V550">_xlfn.IFS(H550="Majandamiskulud","2.1",H550="Tööjõukulud","2.2",H550="Muud kulud","2.4",H550="Muud tegevuskulud","2.4",H550="Sotsiaaltoetused","2.3",H550="Muud antud toetused ja ülekanded","2.3",H550="Materiaalsete ja immateriaalsete vara soetamine/renoveerimine","4")</f>
        <v>2.2</v>
      </c>
    </row>
    <row r="551" spans="1:22" x14ac:dyDescent="0.3">
      <c r="A551" s="22" t="s">
        <v>29</v>
      </c>
      <c r="B551" s="22" t="s">
        <v>30</v>
      </c>
      <c r="C551" s="22" t="s">
        <v>31</v>
      </c>
      <c r="D551" s="22" t="s">
        <v>47</v>
      </c>
      <c r="E551" s="22" t="s">
        <v>120</v>
      </c>
      <c r="F551" s="22" t="s">
        <v>121</v>
      </c>
      <c r="G551" s="22" t="s">
        <v>156</v>
      </c>
      <c r="H551" s="22" t="s">
        <v>36</v>
      </c>
      <c r="I551" s="22" t="s">
        <v>37</v>
      </c>
      <c r="J551" s="22" t="s">
        <v>38</v>
      </c>
      <c r="K551" s="22" t="s">
        <v>38</v>
      </c>
      <c r="L551" s="23">
        <v>27346.92628711725</v>
      </c>
      <c r="M551" s="23">
        <v>5858.1055000100869</v>
      </c>
      <c r="N551" s="23">
        <v>24177.053692605354</v>
      </c>
      <c r="O551" s="23">
        <f t="shared" si="43"/>
        <v>3169.8725945118968</v>
      </c>
      <c r="P551" s="23">
        <f>O551</f>
        <v>3169.8725945118968</v>
      </c>
      <c r="Q551" s="23">
        <v>0</v>
      </c>
      <c r="R551" s="23">
        <v>0</v>
      </c>
      <c r="S551" s="23">
        <f t="shared" si="44"/>
        <v>0</v>
      </c>
      <c r="T551" s="23">
        <v>0</v>
      </c>
      <c r="U551" s="23"/>
      <c r="V551" s="35" t="str" cm="1">
        <f t="array" ref="V551">_xlfn.IFS(H551="Majandamiskulud","2.1",H551="Tööjõukulud","2.2",H551="Muud kulud","2.4",H551="Muud tegevuskulud","2.4",H551="Sotsiaaltoetused","2.3",H551="Muud antud toetused ja ülekanded","2.3",H551="Materiaalsete ja immateriaalsete vara soetamine/renoveerimine","4")</f>
        <v>2.1</v>
      </c>
    </row>
    <row r="552" spans="1:22" x14ac:dyDescent="0.3">
      <c r="A552" s="22" t="s">
        <v>29</v>
      </c>
      <c r="B552" s="22" t="s">
        <v>30</v>
      </c>
      <c r="C552" s="22" t="s">
        <v>31</v>
      </c>
      <c r="D552" s="22" t="s">
        <v>47</v>
      </c>
      <c r="E552" s="22" t="s">
        <v>120</v>
      </c>
      <c r="F552" s="22" t="s">
        <v>121</v>
      </c>
      <c r="G552" s="22" t="s">
        <v>156</v>
      </c>
      <c r="H552" s="22" t="s">
        <v>36</v>
      </c>
      <c r="I552" s="22" t="s">
        <v>37</v>
      </c>
      <c r="J552" s="22" t="s">
        <v>39</v>
      </c>
      <c r="K552" s="22" t="s">
        <v>40</v>
      </c>
      <c r="L552" s="23">
        <v>20631.135366029939</v>
      </c>
      <c r="M552" s="23">
        <v>0</v>
      </c>
      <c r="N552" s="23">
        <v>19802.793482888941</v>
      </c>
      <c r="O552" s="23">
        <f t="shared" si="43"/>
        <v>828.34188314099811</v>
      </c>
      <c r="P552" s="23">
        <v>0</v>
      </c>
      <c r="Q552" s="23">
        <v>0</v>
      </c>
      <c r="R552" s="23">
        <v>0</v>
      </c>
      <c r="S552" s="23">
        <f t="shared" si="44"/>
        <v>0</v>
      </c>
      <c r="T552" s="23">
        <f>O552</f>
        <v>828.34188314099811</v>
      </c>
      <c r="U552" s="23"/>
      <c r="V552" s="35" t="str" cm="1">
        <f t="array" ref="V552">_xlfn.IFS(H552="Majandamiskulud","2.1",H552="Tööjõukulud","2.2",H552="Muud kulud","2.4",H552="Muud tegevuskulud","2.4",H552="Sotsiaaltoetused","2.3",H552="Muud antud toetused ja ülekanded","2.3",H552="Materiaalsete ja immateriaalsete vara soetamine/renoveerimine","4")</f>
        <v>2.1</v>
      </c>
    </row>
    <row r="553" spans="1:22" x14ac:dyDescent="0.3">
      <c r="A553" s="22" t="s">
        <v>29</v>
      </c>
      <c r="B553" s="22" t="s">
        <v>30</v>
      </c>
      <c r="C553" s="22" t="s">
        <v>31</v>
      </c>
      <c r="D553" s="22" t="s">
        <v>47</v>
      </c>
      <c r="E553" s="22" t="s">
        <v>120</v>
      </c>
      <c r="F553" s="22" t="s">
        <v>121</v>
      </c>
      <c r="G553" s="22" t="s">
        <v>156</v>
      </c>
      <c r="H553" s="22" t="s">
        <v>36</v>
      </c>
      <c r="I553" s="22" t="s">
        <v>37</v>
      </c>
      <c r="J553" s="22" t="s">
        <v>159</v>
      </c>
      <c r="K553" s="22" t="s">
        <v>160</v>
      </c>
      <c r="L553" s="23">
        <v>358.48047403824899</v>
      </c>
      <c r="M553" s="23">
        <v>358.48047403824899</v>
      </c>
      <c r="N553" s="23">
        <v>362.12502552430442</v>
      </c>
      <c r="O553" s="23">
        <f t="shared" si="43"/>
        <v>-3.644551486055434</v>
      </c>
      <c r="P553" s="23">
        <v>0</v>
      </c>
      <c r="Q553" s="23">
        <v>0</v>
      </c>
      <c r="R553" s="23">
        <v>0</v>
      </c>
      <c r="S553" s="23">
        <f t="shared" si="44"/>
        <v>0</v>
      </c>
      <c r="T553" s="23">
        <f>O553</f>
        <v>-3.644551486055434</v>
      </c>
      <c r="U553" s="23"/>
      <c r="V553" s="35" t="str" cm="1">
        <f t="array" ref="V553">_xlfn.IFS(H553="Majandamiskulud","2.1",H553="Tööjõukulud","2.2",H553="Muud kulud","2.4",H553="Muud tegevuskulud","2.4",H553="Sotsiaaltoetused","2.3",H553="Muud antud toetused ja ülekanded","2.3",H553="Materiaalsete ja immateriaalsete vara soetamine/renoveerimine","4")</f>
        <v>2.1</v>
      </c>
    </row>
    <row r="554" spans="1:22" x14ac:dyDescent="0.3">
      <c r="A554" s="22" t="s">
        <v>29</v>
      </c>
      <c r="B554" s="22" t="s">
        <v>30</v>
      </c>
      <c r="C554" s="22" t="s">
        <v>31</v>
      </c>
      <c r="D554" s="22" t="s">
        <v>47</v>
      </c>
      <c r="E554" s="22" t="s">
        <v>120</v>
      </c>
      <c r="F554" s="22" t="s">
        <v>121</v>
      </c>
      <c r="G554" s="22" t="s">
        <v>156</v>
      </c>
      <c r="H554" s="22" t="s">
        <v>63</v>
      </c>
      <c r="I554" s="22" t="s">
        <v>37</v>
      </c>
      <c r="J554" s="22" t="s">
        <v>38</v>
      </c>
      <c r="K554" s="22" t="s">
        <v>38</v>
      </c>
      <c r="L554" s="23">
        <v>0</v>
      </c>
      <c r="M554" s="23">
        <v>0</v>
      </c>
      <c r="N554" s="23">
        <v>-9.2650001170113683E-4</v>
      </c>
      <c r="O554" s="23">
        <f t="shared" si="43"/>
        <v>9.2650001170113683E-4</v>
      </c>
      <c r="P554" s="23">
        <f t="shared" ref="P554:P557" si="50">O554</f>
        <v>9.2650001170113683E-4</v>
      </c>
      <c r="Q554" s="23">
        <v>0</v>
      </c>
      <c r="R554" s="23">
        <v>0</v>
      </c>
      <c r="S554" s="23">
        <f t="shared" si="44"/>
        <v>0</v>
      </c>
      <c r="T554" s="23">
        <v>0</v>
      </c>
      <c r="U554" s="23"/>
      <c r="V554" s="35" t="str" cm="1">
        <f t="array" ref="V554">_xlfn.IFS(H554="Majandamiskulud","2.1",H554="Tööjõukulud","2.2",H554="Muud kulud","2.4",H554="Muud tegevuskulud","2.4",H554="Sotsiaaltoetused","2.3",H554="Muud antud toetused ja ülekanded","2.3",H554="Materiaalsete ja immateriaalsete vara soetamine/renoveerimine","4")</f>
        <v>2.3</v>
      </c>
    </row>
    <row r="555" spans="1:22" x14ac:dyDescent="0.3">
      <c r="A555" s="22" t="s">
        <v>29</v>
      </c>
      <c r="B555" s="22" t="s">
        <v>30</v>
      </c>
      <c r="C555" s="22" t="s">
        <v>31</v>
      </c>
      <c r="D555" s="22" t="s">
        <v>47</v>
      </c>
      <c r="E555" s="22" t="s">
        <v>120</v>
      </c>
      <c r="F555" s="22" t="s">
        <v>121</v>
      </c>
      <c r="G555" s="22" t="s">
        <v>156</v>
      </c>
      <c r="H555" s="22" t="s">
        <v>45</v>
      </c>
      <c r="I555" s="22" t="s">
        <v>37</v>
      </c>
      <c r="J555" s="22" t="s">
        <v>38</v>
      </c>
      <c r="K555" s="22" t="s">
        <v>38</v>
      </c>
      <c r="L555" s="23">
        <v>210.61922621960579</v>
      </c>
      <c r="M555" s="23">
        <v>0</v>
      </c>
      <c r="N555" s="23">
        <v>183.55060623896037</v>
      </c>
      <c r="O555" s="23">
        <f t="shared" si="43"/>
        <v>27.068619980645423</v>
      </c>
      <c r="P555" s="23">
        <f t="shared" si="50"/>
        <v>27.068619980645423</v>
      </c>
      <c r="Q555" s="23">
        <v>0</v>
      </c>
      <c r="R555" s="23">
        <v>0</v>
      </c>
      <c r="S555" s="23">
        <f t="shared" si="44"/>
        <v>0</v>
      </c>
      <c r="T555" s="23">
        <v>0</v>
      </c>
      <c r="U555" s="23"/>
      <c r="V555" s="35" t="str" cm="1">
        <f t="array" ref="V555">_xlfn.IFS(H555="Majandamiskulud","2.1",H555="Tööjõukulud","2.2",H555="Muud kulud","2.4",H555="Muud tegevuskulud","2.4",H555="Sotsiaaltoetused","2.3",H555="Muud antud toetused ja ülekanded","2.3",H555="Materiaalsete ja immateriaalsete vara soetamine/renoveerimine","4")</f>
        <v>2.4</v>
      </c>
    </row>
    <row r="556" spans="1:22" x14ac:dyDescent="0.3">
      <c r="A556" s="22" t="s">
        <v>29</v>
      </c>
      <c r="B556" s="22" t="s">
        <v>30</v>
      </c>
      <c r="C556" s="22" t="s">
        <v>31</v>
      </c>
      <c r="D556" s="22" t="s">
        <v>47</v>
      </c>
      <c r="E556" s="22" t="s">
        <v>120</v>
      </c>
      <c r="F556" s="22" t="s">
        <v>121</v>
      </c>
      <c r="G556" s="22" t="s">
        <v>156</v>
      </c>
      <c r="H556" s="22" t="s">
        <v>66</v>
      </c>
      <c r="I556" s="22" t="s">
        <v>37</v>
      </c>
      <c r="J556" s="22" t="s">
        <v>38</v>
      </c>
      <c r="K556" s="22" t="s">
        <v>38</v>
      </c>
      <c r="L556" s="23">
        <v>175.59045678792199</v>
      </c>
      <c r="M556" s="23">
        <v>0</v>
      </c>
      <c r="N556" s="23">
        <v>144.07411114152399</v>
      </c>
      <c r="O556" s="23">
        <f t="shared" si="43"/>
        <v>31.516345646398008</v>
      </c>
      <c r="P556" s="23">
        <f t="shared" si="50"/>
        <v>31.516345646398008</v>
      </c>
      <c r="Q556" s="23">
        <v>0</v>
      </c>
      <c r="R556" s="23">
        <v>0</v>
      </c>
      <c r="S556" s="23">
        <f t="shared" si="44"/>
        <v>0</v>
      </c>
      <c r="T556" s="23">
        <v>0</v>
      </c>
      <c r="U556" s="23"/>
      <c r="V556" s="35" t="str" cm="1">
        <f t="array" ref="V556">_xlfn.IFS(H556="Majandamiskulud","2.1",H556="Tööjõukulud","2.2",H556="Muud kulud","2.4",H556="Muud tegevuskulud","2.4",H556="Sotsiaaltoetused","2.3",H556="Muud antud toetused ja ülekanded","2.3",H556="Materiaalsete ja immateriaalsete vara soetamine/renoveerimine","4")</f>
        <v>2.3</v>
      </c>
    </row>
    <row r="557" spans="1:22" x14ac:dyDescent="0.3">
      <c r="A557" s="22" t="s">
        <v>29</v>
      </c>
      <c r="B557" s="22" t="s">
        <v>30</v>
      </c>
      <c r="C557" s="22" t="s">
        <v>31</v>
      </c>
      <c r="D557" s="22" t="s">
        <v>47</v>
      </c>
      <c r="E557" s="22" t="s">
        <v>120</v>
      </c>
      <c r="F557" s="22" t="s">
        <v>121</v>
      </c>
      <c r="G557" s="22" t="s">
        <v>156</v>
      </c>
      <c r="H557" s="22" t="s">
        <v>46</v>
      </c>
      <c r="I557" s="22" t="s">
        <v>37</v>
      </c>
      <c r="J557" s="22" t="s">
        <v>38</v>
      </c>
      <c r="K557" s="22" t="s">
        <v>38</v>
      </c>
      <c r="L557" s="23">
        <v>263110.0680033759</v>
      </c>
      <c r="M557" s="23">
        <v>18527.216894902696</v>
      </c>
      <c r="N557" s="23">
        <v>235364.39884501969</v>
      </c>
      <c r="O557" s="23">
        <f t="shared" si="43"/>
        <v>27745.669158356206</v>
      </c>
      <c r="P557" s="23">
        <f t="shared" si="50"/>
        <v>27745.669158356206</v>
      </c>
      <c r="Q557" s="23">
        <v>0</v>
      </c>
      <c r="R557" s="23">
        <v>0</v>
      </c>
      <c r="S557" s="23">
        <f t="shared" si="44"/>
        <v>0</v>
      </c>
      <c r="T557" s="23">
        <v>0</v>
      </c>
      <c r="U557" s="23"/>
      <c r="V557" s="35" t="str" cm="1">
        <f t="array" ref="V557">_xlfn.IFS(H557="Majandamiskulud","2.1",H557="Tööjõukulud","2.2",H557="Muud kulud","2.4",H557="Muud tegevuskulud","2.4",H557="Sotsiaaltoetused","2.3",H557="Muud antud toetused ja ülekanded","2.3",H557="Materiaalsete ja immateriaalsete vara soetamine/renoveerimine","4")</f>
        <v>2.2</v>
      </c>
    </row>
    <row r="558" spans="1:22" x14ac:dyDescent="0.3">
      <c r="A558" s="22" t="s">
        <v>29</v>
      </c>
      <c r="B558" s="22" t="s">
        <v>30</v>
      </c>
      <c r="C558" s="22" t="s">
        <v>31</v>
      </c>
      <c r="D558" s="22" t="s">
        <v>47</v>
      </c>
      <c r="E558" s="22" t="s">
        <v>120</v>
      </c>
      <c r="F558" s="22" t="s">
        <v>121</v>
      </c>
      <c r="G558" s="22" t="s">
        <v>156</v>
      </c>
      <c r="H558" s="22" t="s">
        <v>46</v>
      </c>
      <c r="I558" s="22" t="s">
        <v>37</v>
      </c>
      <c r="J558" s="22" t="s">
        <v>159</v>
      </c>
      <c r="K558" s="22" t="s">
        <v>160</v>
      </c>
      <c r="L558" s="23">
        <v>0</v>
      </c>
      <c r="M558" s="23">
        <v>0</v>
      </c>
      <c r="N558" s="23">
        <v>72.113832445000526</v>
      </c>
      <c r="O558" s="23">
        <f t="shared" si="43"/>
        <v>-72.113832445000526</v>
      </c>
      <c r="P558" s="23">
        <v>0</v>
      </c>
      <c r="Q558" s="23">
        <v>0</v>
      </c>
      <c r="R558" s="23">
        <v>0</v>
      </c>
      <c r="S558" s="23">
        <f t="shared" si="44"/>
        <v>0</v>
      </c>
      <c r="T558" s="23">
        <f>O558</f>
        <v>-72.113832445000526</v>
      </c>
      <c r="U558" s="23"/>
      <c r="V558" s="35" t="str" cm="1">
        <f t="array" ref="V558">_xlfn.IFS(H558="Majandamiskulud","2.1",H558="Tööjõukulud","2.2",H558="Muud kulud","2.4",H558="Muud tegevuskulud","2.4",H558="Sotsiaaltoetused","2.3",H558="Muud antud toetused ja ülekanded","2.3",H558="Materiaalsete ja immateriaalsete vara soetamine/renoveerimine","4")</f>
        <v>2.2</v>
      </c>
    </row>
    <row r="559" spans="1:22" x14ac:dyDescent="0.3">
      <c r="A559" s="22" t="s">
        <v>29</v>
      </c>
      <c r="B559" s="22" t="s">
        <v>30</v>
      </c>
      <c r="C559" s="22" t="s">
        <v>31</v>
      </c>
      <c r="D559" s="22" t="s">
        <v>47</v>
      </c>
      <c r="E559" s="22" t="s">
        <v>122</v>
      </c>
      <c r="F559" s="22" t="s">
        <v>123</v>
      </c>
      <c r="G559" s="22" t="s">
        <v>156</v>
      </c>
      <c r="H559" s="22" t="s">
        <v>36</v>
      </c>
      <c r="I559" s="22" t="s">
        <v>37</v>
      </c>
      <c r="J559" s="22" t="s">
        <v>38</v>
      </c>
      <c r="K559" s="22" t="s">
        <v>38</v>
      </c>
      <c r="L559" s="23">
        <v>23616.866840746403</v>
      </c>
      <c r="M559" s="23">
        <v>4662.4094629531028</v>
      </c>
      <c r="N559" s="23">
        <v>18399.732563180551</v>
      </c>
      <c r="O559" s="23">
        <f t="shared" si="43"/>
        <v>5217.1342775658522</v>
      </c>
      <c r="P559" s="23">
        <f>O559</f>
        <v>5217.1342775658522</v>
      </c>
      <c r="Q559" s="23">
        <v>0</v>
      </c>
      <c r="R559" s="23">
        <v>0</v>
      </c>
      <c r="S559" s="23">
        <f t="shared" si="44"/>
        <v>0</v>
      </c>
      <c r="T559" s="23">
        <v>0</v>
      </c>
      <c r="U559" s="23"/>
      <c r="V559" s="35" t="str" cm="1">
        <f t="array" ref="V559">_xlfn.IFS(H559="Majandamiskulud","2.1",H559="Tööjõukulud","2.2",H559="Muud kulud","2.4",H559="Muud tegevuskulud","2.4",H559="Sotsiaaltoetused","2.3",H559="Muud antud toetused ja ülekanded","2.3",H559="Materiaalsete ja immateriaalsete vara soetamine/renoveerimine","4")</f>
        <v>2.1</v>
      </c>
    </row>
    <row r="560" spans="1:22" x14ac:dyDescent="0.3">
      <c r="A560" s="22" t="s">
        <v>29</v>
      </c>
      <c r="B560" s="22" t="s">
        <v>30</v>
      </c>
      <c r="C560" s="22" t="s">
        <v>31</v>
      </c>
      <c r="D560" s="22" t="s">
        <v>47</v>
      </c>
      <c r="E560" s="22" t="s">
        <v>122</v>
      </c>
      <c r="F560" s="22" t="s">
        <v>123</v>
      </c>
      <c r="G560" s="22" t="s">
        <v>156</v>
      </c>
      <c r="H560" s="22" t="s">
        <v>36</v>
      </c>
      <c r="I560" s="22" t="s">
        <v>37</v>
      </c>
      <c r="J560" s="22" t="s">
        <v>39</v>
      </c>
      <c r="K560" s="22" t="s">
        <v>40</v>
      </c>
      <c r="L560" s="23">
        <v>15241.81718890348</v>
      </c>
      <c r="M560" s="23">
        <v>0</v>
      </c>
      <c r="N560" s="23">
        <v>15421.683759374082</v>
      </c>
      <c r="O560" s="23">
        <f t="shared" si="43"/>
        <v>-179.8665704706018</v>
      </c>
      <c r="P560" s="23">
        <v>0</v>
      </c>
      <c r="Q560" s="23">
        <v>0</v>
      </c>
      <c r="R560" s="23">
        <v>0</v>
      </c>
      <c r="S560" s="23">
        <f t="shared" si="44"/>
        <v>0</v>
      </c>
      <c r="T560" s="23">
        <f>O560</f>
        <v>-179.8665704706018</v>
      </c>
      <c r="U560" s="23"/>
      <c r="V560" s="35" t="str" cm="1">
        <f t="array" ref="V560">_xlfn.IFS(H560="Majandamiskulud","2.1",H560="Tööjõukulud","2.2",H560="Muud kulud","2.4",H560="Muud tegevuskulud","2.4",H560="Sotsiaaltoetused","2.3",H560="Muud antud toetused ja ülekanded","2.3",H560="Materiaalsete ja immateriaalsete vara soetamine/renoveerimine","4")</f>
        <v>2.1</v>
      </c>
    </row>
    <row r="561" spans="1:22" x14ac:dyDescent="0.3">
      <c r="A561" s="22" t="s">
        <v>29</v>
      </c>
      <c r="B561" s="22" t="s">
        <v>30</v>
      </c>
      <c r="C561" s="22" t="s">
        <v>31</v>
      </c>
      <c r="D561" s="22" t="s">
        <v>47</v>
      </c>
      <c r="E561" s="22" t="s">
        <v>122</v>
      </c>
      <c r="F561" s="22" t="s">
        <v>123</v>
      </c>
      <c r="G561" s="22" t="s">
        <v>156</v>
      </c>
      <c r="H561" s="22" t="s">
        <v>36</v>
      </c>
      <c r="I561" s="22" t="s">
        <v>37</v>
      </c>
      <c r="J561" s="22" t="s">
        <v>159</v>
      </c>
      <c r="K561" s="22" t="s">
        <v>160</v>
      </c>
      <c r="L561" s="23">
        <v>33806.854642200669</v>
      </c>
      <c r="M561" s="23">
        <v>33806.854642200669</v>
      </c>
      <c r="N561" s="23">
        <v>33656.377432079724</v>
      </c>
      <c r="O561" s="23">
        <f t="shared" si="43"/>
        <v>150.47721012094553</v>
      </c>
      <c r="P561" s="23">
        <v>0</v>
      </c>
      <c r="Q561" s="23">
        <v>0</v>
      </c>
      <c r="R561" s="23">
        <v>0</v>
      </c>
      <c r="S561" s="23">
        <f t="shared" si="44"/>
        <v>0</v>
      </c>
      <c r="T561" s="23">
        <f>O561</f>
        <v>150.47721012094553</v>
      </c>
      <c r="U561" s="23"/>
      <c r="V561" s="35" t="str" cm="1">
        <f t="array" ref="V561">_xlfn.IFS(H561="Majandamiskulud","2.1",H561="Tööjõukulud","2.2",H561="Muud kulud","2.4",H561="Muud tegevuskulud","2.4",H561="Sotsiaaltoetused","2.3",H561="Muud antud toetused ja ülekanded","2.3",H561="Materiaalsete ja immateriaalsete vara soetamine/renoveerimine","4")</f>
        <v>2.1</v>
      </c>
    </row>
    <row r="562" spans="1:22" x14ac:dyDescent="0.3">
      <c r="A562" s="22" t="s">
        <v>29</v>
      </c>
      <c r="B562" s="22" t="s">
        <v>30</v>
      </c>
      <c r="C562" s="22" t="s">
        <v>31</v>
      </c>
      <c r="D562" s="22" t="s">
        <v>47</v>
      </c>
      <c r="E562" s="22" t="s">
        <v>122</v>
      </c>
      <c r="F562" s="22" t="s">
        <v>123</v>
      </c>
      <c r="G562" s="22" t="s">
        <v>156</v>
      </c>
      <c r="H562" s="22" t="s">
        <v>63</v>
      </c>
      <c r="I562" s="22" t="s">
        <v>37</v>
      </c>
      <c r="J562" s="22" t="s">
        <v>38</v>
      </c>
      <c r="K562" s="22" t="s">
        <v>38</v>
      </c>
      <c r="L562" s="23">
        <v>-2.0000000949949029E-4</v>
      </c>
      <c r="M562" s="23">
        <v>0</v>
      </c>
      <c r="N562" s="23">
        <v>0</v>
      </c>
      <c r="O562" s="23">
        <f t="shared" si="43"/>
        <v>-2.0000000949949029E-4</v>
      </c>
      <c r="P562" s="23">
        <f t="shared" ref="P562:P565" si="51">O562</f>
        <v>-2.0000000949949029E-4</v>
      </c>
      <c r="Q562" s="23">
        <v>0</v>
      </c>
      <c r="R562" s="23">
        <v>0</v>
      </c>
      <c r="S562" s="23">
        <f t="shared" si="44"/>
        <v>0</v>
      </c>
      <c r="T562" s="23">
        <v>0</v>
      </c>
      <c r="U562" s="23"/>
      <c r="V562" s="35" t="str" cm="1">
        <f t="array" ref="V562">_xlfn.IFS(H562="Majandamiskulud","2.1",H562="Tööjõukulud","2.2",H562="Muud kulud","2.4",H562="Muud tegevuskulud","2.4",H562="Sotsiaaltoetused","2.3",H562="Muud antud toetused ja ülekanded","2.3",H562="Materiaalsete ja immateriaalsete vara soetamine/renoveerimine","4")</f>
        <v>2.3</v>
      </c>
    </row>
    <row r="563" spans="1:22" x14ac:dyDescent="0.3">
      <c r="A563" s="22" t="s">
        <v>29</v>
      </c>
      <c r="B563" s="22" t="s">
        <v>30</v>
      </c>
      <c r="C563" s="22" t="s">
        <v>31</v>
      </c>
      <c r="D563" s="22" t="s">
        <v>47</v>
      </c>
      <c r="E563" s="22" t="s">
        <v>122</v>
      </c>
      <c r="F563" s="22" t="s">
        <v>123</v>
      </c>
      <c r="G563" s="22" t="s">
        <v>156</v>
      </c>
      <c r="H563" s="22" t="s">
        <v>45</v>
      </c>
      <c r="I563" s="22" t="s">
        <v>37</v>
      </c>
      <c r="J563" s="22" t="s">
        <v>38</v>
      </c>
      <c r="K563" s="22" t="s">
        <v>38</v>
      </c>
      <c r="L563" s="23">
        <v>155.61098953430474</v>
      </c>
      <c r="M563" s="23">
        <v>0</v>
      </c>
      <c r="N563" s="23">
        <v>135.61198452055973</v>
      </c>
      <c r="O563" s="23">
        <f t="shared" si="43"/>
        <v>19.999005013745005</v>
      </c>
      <c r="P563" s="23">
        <f t="shared" si="51"/>
        <v>19.999005013745005</v>
      </c>
      <c r="Q563" s="23">
        <v>0</v>
      </c>
      <c r="R563" s="23">
        <v>0</v>
      </c>
      <c r="S563" s="23">
        <f t="shared" si="44"/>
        <v>0</v>
      </c>
      <c r="T563" s="23">
        <v>0</v>
      </c>
      <c r="U563" s="23"/>
      <c r="V563" s="35" t="str" cm="1">
        <f t="array" ref="V563">_xlfn.IFS(H563="Majandamiskulud","2.1",H563="Tööjõukulud","2.2",H563="Muud kulud","2.4",H563="Muud tegevuskulud","2.4",H563="Sotsiaaltoetused","2.3",H563="Muud antud toetused ja ülekanded","2.3",H563="Materiaalsete ja immateriaalsete vara soetamine/renoveerimine","4")</f>
        <v>2.4</v>
      </c>
    </row>
    <row r="564" spans="1:22" x14ac:dyDescent="0.3">
      <c r="A564" s="22" t="s">
        <v>29</v>
      </c>
      <c r="B564" s="22" t="s">
        <v>30</v>
      </c>
      <c r="C564" s="22" t="s">
        <v>31</v>
      </c>
      <c r="D564" s="22" t="s">
        <v>47</v>
      </c>
      <c r="E564" s="22" t="s">
        <v>122</v>
      </c>
      <c r="F564" s="22" t="s">
        <v>123</v>
      </c>
      <c r="G564" s="22" t="s">
        <v>156</v>
      </c>
      <c r="H564" s="22" t="s">
        <v>66</v>
      </c>
      <c r="I564" s="22" t="s">
        <v>37</v>
      </c>
      <c r="J564" s="22" t="s">
        <v>38</v>
      </c>
      <c r="K564" s="22" t="s">
        <v>38</v>
      </c>
      <c r="L564" s="23">
        <v>1065.9354449021239</v>
      </c>
      <c r="M564" s="23">
        <v>0</v>
      </c>
      <c r="N564" s="23">
        <v>874.61303175493526</v>
      </c>
      <c r="O564" s="23">
        <f t="shared" si="43"/>
        <v>191.32241314718863</v>
      </c>
      <c r="P564" s="23">
        <f t="shared" si="51"/>
        <v>191.32241314718863</v>
      </c>
      <c r="Q564" s="23">
        <v>0</v>
      </c>
      <c r="R564" s="23">
        <v>0</v>
      </c>
      <c r="S564" s="23">
        <f t="shared" si="44"/>
        <v>0</v>
      </c>
      <c r="T564" s="23">
        <v>0</v>
      </c>
      <c r="U564" s="23"/>
      <c r="V564" s="35" t="str" cm="1">
        <f t="array" ref="V564">_xlfn.IFS(H564="Majandamiskulud","2.1",H564="Tööjõukulud","2.2",H564="Muud kulud","2.4",H564="Muud tegevuskulud","2.4",H564="Sotsiaaltoetused","2.3",H564="Muud antud toetused ja ülekanded","2.3",H564="Materiaalsete ja immateriaalsete vara soetamine/renoveerimine","4")</f>
        <v>2.3</v>
      </c>
    </row>
    <row r="565" spans="1:22" x14ac:dyDescent="0.3">
      <c r="A565" s="22" t="s">
        <v>29</v>
      </c>
      <c r="B565" s="22" t="s">
        <v>30</v>
      </c>
      <c r="C565" s="22" t="s">
        <v>31</v>
      </c>
      <c r="D565" s="22" t="s">
        <v>47</v>
      </c>
      <c r="E565" s="22" t="s">
        <v>122</v>
      </c>
      <c r="F565" s="22" t="s">
        <v>123</v>
      </c>
      <c r="G565" s="22" t="s">
        <v>156</v>
      </c>
      <c r="H565" s="22" t="s">
        <v>46</v>
      </c>
      <c r="I565" s="22" t="s">
        <v>37</v>
      </c>
      <c r="J565" s="22" t="s">
        <v>38</v>
      </c>
      <c r="K565" s="22" t="s">
        <v>38</v>
      </c>
      <c r="L565" s="23">
        <v>180644.1227383716</v>
      </c>
      <c r="M565" s="23">
        <v>13520.883058656418</v>
      </c>
      <c r="N565" s="23">
        <v>160770.12841668303</v>
      </c>
      <c r="O565" s="23">
        <f t="shared" si="43"/>
        <v>19873.994321688573</v>
      </c>
      <c r="P565" s="23">
        <f t="shared" si="51"/>
        <v>19873.994321688573</v>
      </c>
      <c r="Q565" s="23">
        <v>0</v>
      </c>
      <c r="R565" s="23">
        <v>0</v>
      </c>
      <c r="S565" s="23">
        <f t="shared" si="44"/>
        <v>0</v>
      </c>
      <c r="T565" s="23">
        <v>0</v>
      </c>
      <c r="U565" s="23"/>
      <c r="V565" s="35" t="str" cm="1">
        <f t="array" ref="V565">_xlfn.IFS(H565="Majandamiskulud","2.1",H565="Tööjõukulud","2.2",H565="Muud kulud","2.4",H565="Muud tegevuskulud","2.4",H565="Sotsiaaltoetused","2.3",H565="Muud antud toetused ja ülekanded","2.3",H565="Materiaalsete ja immateriaalsete vara soetamine/renoveerimine","4")</f>
        <v>2.2</v>
      </c>
    </row>
    <row r="566" spans="1:22" x14ac:dyDescent="0.3">
      <c r="A566" s="22" t="s">
        <v>29</v>
      </c>
      <c r="B566" s="22" t="s">
        <v>30</v>
      </c>
      <c r="C566" s="22" t="s">
        <v>31</v>
      </c>
      <c r="D566" s="22" t="s">
        <v>47</v>
      </c>
      <c r="E566" s="22" t="s">
        <v>122</v>
      </c>
      <c r="F566" s="22" t="s">
        <v>123</v>
      </c>
      <c r="G566" s="22" t="s">
        <v>156</v>
      </c>
      <c r="H566" s="22" t="s">
        <v>46</v>
      </c>
      <c r="I566" s="22" t="s">
        <v>37</v>
      </c>
      <c r="J566" s="22" t="s">
        <v>159</v>
      </c>
      <c r="K566" s="22" t="s">
        <v>160</v>
      </c>
      <c r="L566" s="23">
        <v>51458.000000000007</v>
      </c>
      <c r="M566" s="23">
        <v>51458.000000000007</v>
      </c>
      <c r="N566" s="23">
        <v>48494.438001290655</v>
      </c>
      <c r="O566" s="23">
        <f t="shared" si="43"/>
        <v>2963.5619987093523</v>
      </c>
      <c r="P566" s="23">
        <v>0</v>
      </c>
      <c r="Q566" s="23">
        <v>0</v>
      </c>
      <c r="R566" s="23">
        <v>0</v>
      </c>
      <c r="S566" s="23">
        <f t="shared" si="44"/>
        <v>0</v>
      </c>
      <c r="T566" s="23">
        <f>O566</f>
        <v>2963.5619987093523</v>
      </c>
      <c r="U566" s="23"/>
      <c r="V566" s="35" t="str" cm="1">
        <f t="array" ref="V566">_xlfn.IFS(H566="Majandamiskulud","2.1",H566="Tööjõukulud","2.2",H566="Muud kulud","2.4",H566="Muud tegevuskulud","2.4",H566="Sotsiaaltoetused","2.3",H566="Muud antud toetused ja ülekanded","2.3",H566="Materiaalsete ja immateriaalsete vara soetamine/renoveerimine","4")</f>
        <v>2.2</v>
      </c>
    </row>
    <row r="567" spans="1:22" x14ac:dyDescent="0.3">
      <c r="A567" s="22" t="s">
        <v>29</v>
      </c>
      <c r="B567" s="22" t="s">
        <v>30</v>
      </c>
      <c r="C567" s="22" t="s">
        <v>31</v>
      </c>
      <c r="D567" s="22" t="s">
        <v>50</v>
      </c>
      <c r="E567" s="22" t="s">
        <v>79</v>
      </c>
      <c r="F567" s="22" t="s">
        <v>80</v>
      </c>
      <c r="G567" s="22" t="s">
        <v>156</v>
      </c>
      <c r="H567" s="22" t="s">
        <v>36</v>
      </c>
      <c r="I567" s="22" t="s">
        <v>37</v>
      </c>
      <c r="J567" s="22" t="s">
        <v>38</v>
      </c>
      <c r="K567" s="22" t="s">
        <v>38</v>
      </c>
      <c r="L567" s="23">
        <v>65349.365958023285</v>
      </c>
      <c r="M567" s="23">
        <v>11909.929214891195</v>
      </c>
      <c r="N567" s="23">
        <v>56952.524160863308</v>
      </c>
      <c r="O567" s="23">
        <f t="shared" si="43"/>
        <v>8396.8417971599774</v>
      </c>
      <c r="P567" s="23">
        <f>O567</f>
        <v>8396.8417971599774</v>
      </c>
      <c r="Q567" s="23">
        <v>0</v>
      </c>
      <c r="R567" s="23">
        <v>0</v>
      </c>
      <c r="S567" s="23">
        <f t="shared" si="44"/>
        <v>0</v>
      </c>
      <c r="T567" s="23">
        <v>0</v>
      </c>
      <c r="U567" s="23"/>
      <c r="V567" s="35" t="str" cm="1">
        <f t="array" ref="V567">_xlfn.IFS(H567="Majandamiskulud","2.1",H567="Tööjõukulud","2.2",H567="Muud kulud","2.4",H567="Muud tegevuskulud","2.4",H567="Sotsiaaltoetused","2.3",H567="Muud antud toetused ja ülekanded","2.3",H567="Materiaalsete ja immateriaalsete vara soetamine/renoveerimine","4")</f>
        <v>2.1</v>
      </c>
    </row>
    <row r="568" spans="1:22" x14ac:dyDescent="0.3">
      <c r="A568" s="22" t="s">
        <v>29</v>
      </c>
      <c r="B568" s="22" t="s">
        <v>30</v>
      </c>
      <c r="C568" s="22" t="s">
        <v>31</v>
      </c>
      <c r="D568" s="22" t="s">
        <v>50</v>
      </c>
      <c r="E568" s="22" t="s">
        <v>79</v>
      </c>
      <c r="F568" s="22" t="s">
        <v>80</v>
      </c>
      <c r="G568" s="22" t="s">
        <v>156</v>
      </c>
      <c r="H568" s="22" t="s">
        <v>36</v>
      </c>
      <c r="I568" s="22" t="s">
        <v>37</v>
      </c>
      <c r="J568" s="22" t="s">
        <v>39</v>
      </c>
      <c r="K568" s="22" t="s">
        <v>40</v>
      </c>
      <c r="L568" s="23">
        <v>42683.08026796476</v>
      </c>
      <c r="M568" s="23">
        <v>0</v>
      </c>
      <c r="N568" s="23">
        <v>45352.341251984355</v>
      </c>
      <c r="O568" s="23">
        <f t="shared" si="43"/>
        <v>-2669.2609840195946</v>
      </c>
      <c r="P568" s="23">
        <v>0</v>
      </c>
      <c r="Q568" s="23">
        <v>0</v>
      </c>
      <c r="R568" s="23">
        <v>0</v>
      </c>
      <c r="S568" s="23">
        <f t="shared" si="44"/>
        <v>0</v>
      </c>
      <c r="T568" s="23">
        <f>O568</f>
        <v>-2669.2609840195946</v>
      </c>
      <c r="U568" s="23"/>
      <c r="V568" s="35" t="str" cm="1">
        <f t="array" ref="V568">_xlfn.IFS(H568="Majandamiskulud","2.1",H568="Tööjõukulud","2.2",H568="Muud kulud","2.4",H568="Muud tegevuskulud","2.4",H568="Sotsiaaltoetused","2.3",H568="Muud antud toetused ja ülekanded","2.3",H568="Materiaalsete ja immateriaalsete vara soetamine/renoveerimine","4")</f>
        <v>2.1</v>
      </c>
    </row>
    <row r="569" spans="1:22" x14ac:dyDescent="0.3">
      <c r="A569" s="22" t="s">
        <v>29</v>
      </c>
      <c r="B569" s="22" t="s">
        <v>30</v>
      </c>
      <c r="C569" s="22" t="s">
        <v>31</v>
      </c>
      <c r="D569" s="22" t="s">
        <v>50</v>
      </c>
      <c r="E569" s="22" t="s">
        <v>79</v>
      </c>
      <c r="F569" s="22" t="s">
        <v>80</v>
      </c>
      <c r="G569" s="22" t="s">
        <v>156</v>
      </c>
      <c r="H569" s="22" t="s">
        <v>36</v>
      </c>
      <c r="I569" s="22" t="s">
        <v>37</v>
      </c>
      <c r="J569" s="22" t="s">
        <v>159</v>
      </c>
      <c r="K569" s="22" t="s">
        <v>160</v>
      </c>
      <c r="L569" s="23">
        <v>741.67355067238157</v>
      </c>
      <c r="M569" s="23">
        <v>741.67355067238157</v>
      </c>
      <c r="N569" s="23">
        <v>749.21389843755082</v>
      </c>
      <c r="O569" s="23">
        <f t="shared" si="43"/>
        <v>-7.5403477651692583</v>
      </c>
      <c r="P569" s="23">
        <v>0</v>
      </c>
      <c r="Q569" s="23">
        <v>0</v>
      </c>
      <c r="R569" s="23">
        <v>0</v>
      </c>
      <c r="S569" s="23">
        <f t="shared" si="44"/>
        <v>0</v>
      </c>
      <c r="T569" s="23">
        <f>O569</f>
        <v>-7.5403477651692583</v>
      </c>
      <c r="U569" s="23"/>
      <c r="V569" s="35" t="str" cm="1">
        <f t="array" ref="V569">_xlfn.IFS(H569="Majandamiskulud","2.1",H569="Tööjõukulud","2.2",H569="Muud kulud","2.4",H569="Muud tegevuskulud","2.4",H569="Sotsiaaltoetused","2.3",H569="Muud antud toetused ja ülekanded","2.3",H569="Materiaalsete ja immateriaalsete vara soetamine/renoveerimine","4")</f>
        <v>2.1</v>
      </c>
    </row>
    <row r="570" spans="1:22" x14ac:dyDescent="0.3">
      <c r="A570" s="22" t="s">
        <v>29</v>
      </c>
      <c r="B570" s="22" t="s">
        <v>30</v>
      </c>
      <c r="C570" s="22" t="s">
        <v>31</v>
      </c>
      <c r="D570" s="22" t="s">
        <v>50</v>
      </c>
      <c r="E570" s="22" t="s">
        <v>79</v>
      </c>
      <c r="F570" s="22" t="s">
        <v>80</v>
      </c>
      <c r="G570" s="22" t="s">
        <v>156</v>
      </c>
      <c r="H570" s="22" t="s">
        <v>63</v>
      </c>
      <c r="I570" s="22" t="s">
        <v>37</v>
      </c>
      <c r="J570" s="22" t="s">
        <v>38</v>
      </c>
      <c r="K570" s="22" t="s">
        <v>38</v>
      </c>
      <c r="L570" s="23">
        <v>0</v>
      </c>
      <c r="M570" s="23">
        <v>0</v>
      </c>
      <c r="N570" s="23">
        <v>-7.1812500004853064E-4</v>
      </c>
      <c r="O570" s="23">
        <f t="shared" si="43"/>
        <v>7.1812500004853064E-4</v>
      </c>
      <c r="P570" s="23">
        <f t="shared" ref="P570:P573" si="52">O570</f>
        <v>7.1812500004853064E-4</v>
      </c>
      <c r="Q570" s="23">
        <v>0</v>
      </c>
      <c r="R570" s="23">
        <v>0</v>
      </c>
      <c r="S570" s="23">
        <f t="shared" si="44"/>
        <v>0</v>
      </c>
      <c r="T570" s="23">
        <v>0</v>
      </c>
      <c r="U570" s="23"/>
      <c r="V570" s="35" t="str" cm="1">
        <f t="array" ref="V570">_xlfn.IFS(H570="Majandamiskulud","2.1",H570="Tööjõukulud","2.2",H570="Muud kulud","2.4",H570="Muud tegevuskulud","2.4",H570="Sotsiaaltoetused","2.3",H570="Muud antud toetused ja ülekanded","2.3",H570="Materiaalsete ja immateriaalsete vara soetamine/renoveerimine","4")</f>
        <v>2.3</v>
      </c>
    </row>
    <row r="571" spans="1:22" x14ac:dyDescent="0.3">
      <c r="A571" s="22" t="s">
        <v>29</v>
      </c>
      <c r="B571" s="22" t="s">
        <v>30</v>
      </c>
      <c r="C571" s="22" t="s">
        <v>31</v>
      </c>
      <c r="D571" s="22" t="s">
        <v>50</v>
      </c>
      <c r="E571" s="22" t="s">
        <v>79</v>
      </c>
      <c r="F571" s="22" t="s">
        <v>80</v>
      </c>
      <c r="G571" s="22" t="s">
        <v>156</v>
      </c>
      <c r="H571" s="22" t="s">
        <v>45</v>
      </c>
      <c r="I571" s="22" t="s">
        <v>37</v>
      </c>
      <c r="J571" s="22" t="s">
        <v>38</v>
      </c>
      <c r="K571" s="22" t="s">
        <v>38</v>
      </c>
      <c r="L571" s="23">
        <v>435.75792953371308</v>
      </c>
      <c r="M571" s="23">
        <v>0</v>
      </c>
      <c r="N571" s="23">
        <v>379.7546581094756</v>
      </c>
      <c r="O571" s="23">
        <f t="shared" si="43"/>
        <v>56.003271424237482</v>
      </c>
      <c r="P571" s="23">
        <f t="shared" si="52"/>
        <v>56.003271424237482</v>
      </c>
      <c r="Q571" s="23">
        <v>0</v>
      </c>
      <c r="R571" s="23">
        <v>0</v>
      </c>
      <c r="S571" s="23">
        <f t="shared" si="44"/>
        <v>0</v>
      </c>
      <c r="T571" s="23">
        <v>0</v>
      </c>
      <c r="U571" s="23"/>
      <c r="V571" s="35" t="str" cm="1">
        <f t="array" ref="V571">_xlfn.IFS(H571="Majandamiskulud","2.1",H571="Tööjõukulud","2.2",H571="Muud kulud","2.4",H571="Muud tegevuskulud","2.4",H571="Sotsiaaltoetused","2.3",H571="Muud antud toetused ja ülekanded","2.3",H571="Materiaalsete ja immateriaalsete vara soetamine/renoveerimine","4")</f>
        <v>2.4</v>
      </c>
    </row>
    <row r="572" spans="1:22" x14ac:dyDescent="0.3">
      <c r="A572" s="22" t="s">
        <v>29</v>
      </c>
      <c r="B572" s="22" t="s">
        <v>30</v>
      </c>
      <c r="C572" s="22" t="s">
        <v>31</v>
      </c>
      <c r="D572" s="22" t="s">
        <v>50</v>
      </c>
      <c r="E572" s="22" t="s">
        <v>79</v>
      </c>
      <c r="F572" s="22" t="s">
        <v>80</v>
      </c>
      <c r="G572" s="22" t="s">
        <v>156</v>
      </c>
      <c r="H572" s="22" t="s">
        <v>66</v>
      </c>
      <c r="I572" s="22" t="s">
        <v>37</v>
      </c>
      <c r="J572" s="22" t="s">
        <v>38</v>
      </c>
      <c r="K572" s="22" t="s">
        <v>38</v>
      </c>
      <c r="L572" s="23">
        <v>349.1702855414884</v>
      </c>
      <c r="M572" s="23">
        <v>0</v>
      </c>
      <c r="N572" s="23">
        <v>286.49847746100511</v>
      </c>
      <c r="O572" s="23">
        <f t="shared" ref="O572:O623" si="53">L572-N572</f>
        <v>62.671808080483288</v>
      </c>
      <c r="P572" s="23">
        <f t="shared" si="52"/>
        <v>62.671808080483288</v>
      </c>
      <c r="Q572" s="23">
        <v>0</v>
      </c>
      <c r="R572" s="23">
        <v>0</v>
      </c>
      <c r="S572" s="23">
        <f t="shared" ref="S572:S635" si="54">SUM(Q572:R572)</f>
        <v>0</v>
      </c>
      <c r="T572" s="23">
        <v>0</v>
      </c>
      <c r="U572" s="23"/>
      <c r="V572" s="35" t="str" cm="1">
        <f t="array" ref="V572">_xlfn.IFS(H572="Majandamiskulud","2.1",H572="Tööjõukulud","2.2",H572="Muud kulud","2.4",H572="Muud tegevuskulud","2.4",H572="Sotsiaaltoetused","2.3",H572="Muud antud toetused ja ülekanded","2.3",H572="Materiaalsete ja immateriaalsete vara soetamine/renoveerimine","4")</f>
        <v>2.3</v>
      </c>
    </row>
    <row r="573" spans="1:22" x14ac:dyDescent="0.3">
      <c r="A573" s="22" t="s">
        <v>29</v>
      </c>
      <c r="B573" s="22" t="s">
        <v>30</v>
      </c>
      <c r="C573" s="22" t="s">
        <v>31</v>
      </c>
      <c r="D573" s="22" t="s">
        <v>50</v>
      </c>
      <c r="E573" s="22" t="s">
        <v>79</v>
      </c>
      <c r="F573" s="22" t="s">
        <v>80</v>
      </c>
      <c r="G573" s="22" t="s">
        <v>156</v>
      </c>
      <c r="H573" s="22" t="s">
        <v>46</v>
      </c>
      <c r="I573" s="22" t="s">
        <v>37</v>
      </c>
      <c r="J573" s="22" t="s">
        <v>38</v>
      </c>
      <c r="K573" s="22" t="s">
        <v>38</v>
      </c>
      <c r="L573" s="23">
        <v>544135.4398939067</v>
      </c>
      <c r="M573" s="23">
        <v>38420.061917438281</v>
      </c>
      <c r="N573" s="23">
        <v>494563.54205262545</v>
      </c>
      <c r="O573" s="23">
        <f t="shared" si="53"/>
        <v>49571.897841281258</v>
      </c>
      <c r="P573" s="23">
        <f t="shared" si="52"/>
        <v>49571.897841281258</v>
      </c>
      <c r="Q573" s="23">
        <v>0</v>
      </c>
      <c r="R573" s="23">
        <v>0</v>
      </c>
      <c r="S573" s="23">
        <f t="shared" si="54"/>
        <v>0</v>
      </c>
      <c r="T573" s="23">
        <v>0</v>
      </c>
      <c r="U573" s="23"/>
      <c r="V573" s="35" t="str" cm="1">
        <f t="array" ref="V573">_xlfn.IFS(H573="Majandamiskulud","2.1",H573="Tööjõukulud","2.2",H573="Muud kulud","2.4",H573="Muud tegevuskulud","2.4",H573="Sotsiaaltoetused","2.3",H573="Muud antud toetused ja ülekanded","2.3",H573="Materiaalsete ja immateriaalsete vara soetamine/renoveerimine","4")</f>
        <v>2.2</v>
      </c>
    </row>
    <row r="574" spans="1:22" x14ac:dyDescent="0.3">
      <c r="A574" s="22" t="s">
        <v>29</v>
      </c>
      <c r="B574" s="22" t="s">
        <v>30</v>
      </c>
      <c r="C574" s="22" t="s">
        <v>31</v>
      </c>
      <c r="D574" s="22" t="s">
        <v>50</v>
      </c>
      <c r="E574" s="22" t="s">
        <v>79</v>
      </c>
      <c r="F574" s="22" t="s">
        <v>80</v>
      </c>
      <c r="G574" s="22" t="s">
        <v>156</v>
      </c>
      <c r="H574" s="22" t="s">
        <v>46</v>
      </c>
      <c r="I574" s="22" t="s">
        <v>37</v>
      </c>
      <c r="J574" s="22" t="s">
        <v>159</v>
      </c>
      <c r="K574" s="22" t="s">
        <v>160</v>
      </c>
      <c r="L574" s="23">
        <v>0</v>
      </c>
      <c r="M574" s="23">
        <v>0</v>
      </c>
      <c r="N574" s="23">
        <v>149.19937475747113</v>
      </c>
      <c r="O574" s="23">
        <f t="shared" si="53"/>
        <v>-149.19937475747113</v>
      </c>
      <c r="P574" s="23">
        <v>0</v>
      </c>
      <c r="Q574" s="23">
        <v>0</v>
      </c>
      <c r="R574" s="23">
        <v>0</v>
      </c>
      <c r="S574" s="23">
        <f t="shared" si="54"/>
        <v>0</v>
      </c>
      <c r="T574" s="23">
        <f>O574</f>
        <v>-149.19937475747113</v>
      </c>
      <c r="U574" s="23"/>
      <c r="V574" s="35" t="str" cm="1">
        <f t="array" ref="V574">_xlfn.IFS(H574="Majandamiskulud","2.1",H574="Tööjõukulud","2.2",H574="Muud kulud","2.4",H574="Muud tegevuskulud","2.4",H574="Sotsiaaltoetused","2.3",H574="Muud antud toetused ja ülekanded","2.3",H574="Materiaalsete ja immateriaalsete vara soetamine/renoveerimine","4")</f>
        <v>2.2</v>
      </c>
    </row>
    <row r="575" spans="1:22" x14ac:dyDescent="0.3">
      <c r="A575" s="22" t="s">
        <v>29</v>
      </c>
      <c r="B575" s="22" t="s">
        <v>30</v>
      </c>
      <c r="C575" s="22" t="s">
        <v>31</v>
      </c>
      <c r="D575" s="22" t="s">
        <v>50</v>
      </c>
      <c r="E575" s="22" t="s">
        <v>124</v>
      </c>
      <c r="F575" s="22" t="s">
        <v>125</v>
      </c>
      <c r="G575" s="22" t="s">
        <v>156</v>
      </c>
      <c r="H575" s="22" t="s">
        <v>36</v>
      </c>
      <c r="I575" s="22" t="s">
        <v>37</v>
      </c>
      <c r="J575" s="22" t="s">
        <v>38</v>
      </c>
      <c r="K575" s="22" t="s">
        <v>38</v>
      </c>
      <c r="L575" s="23">
        <v>82025.996862014086</v>
      </c>
      <c r="M575" s="23">
        <v>18512.571824686951</v>
      </c>
      <c r="N575" s="23">
        <v>74610.812477376196</v>
      </c>
      <c r="O575" s="23">
        <f t="shared" si="53"/>
        <v>7415.1843846378906</v>
      </c>
      <c r="P575" s="23">
        <f>O575</f>
        <v>7415.1843846378906</v>
      </c>
      <c r="Q575" s="23">
        <v>0</v>
      </c>
      <c r="R575" s="23">
        <v>0</v>
      </c>
      <c r="S575" s="23">
        <f t="shared" si="54"/>
        <v>0</v>
      </c>
      <c r="T575" s="23">
        <v>0</v>
      </c>
      <c r="U575" s="23"/>
      <c r="V575" s="35" t="str" cm="1">
        <f t="array" ref="V575">_xlfn.IFS(H575="Majandamiskulud","2.1",H575="Tööjõukulud","2.2",H575="Muud kulud","2.4",H575="Muud tegevuskulud","2.4",H575="Sotsiaaltoetused","2.3",H575="Muud antud toetused ja ülekanded","2.3",H575="Materiaalsete ja immateriaalsete vara soetamine/renoveerimine","4")</f>
        <v>2.1</v>
      </c>
    </row>
    <row r="576" spans="1:22" x14ac:dyDescent="0.3">
      <c r="A576" s="22" t="s">
        <v>29</v>
      </c>
      <c r="B576" s="22" t="s">
        <v>30</v>
      </c>
      <c r="C576" s="22" t="s">
        <v>31</v>
      </c>
      <c r="D576" s="22" t="s">
        <v>50</v>
      </c>
      <c r="E576" s="22" t="s">
        <v>124</v>
      </c>
      <c r="F576" s="22" t="s">
        <v>125</v>
      </c>
      <c r="G576" s="22" t="s">
        <v>156</v>
      </c>
      <c r="H576" s="22" t="s">
        <v>36</v>
      </c>
      <c r="I576" s="22" t="s">
        <v>37</v>
      </c>
      <c r="J576" s="22" t="s">
        <v>39</v>
      </c>
      <c r="K576" s="22" t="s">
        <v>40</v>
      </c>
      <c r="L576" s="23">
        <v>67248.994629947585</v>
      </c>
      <c r="M576" s="23">
        <v>0</v>
      </c>
      <c r="N576" s="23">
        <v>68182.049594068099</v>
      </c>
      <c r="O576" s="23">
        <f t="shared" si="53"/>
        <v>-933.05496412051434</v>
      </c>
      <c r="P576" s="23">
        <v>0</v>
      </c>
      <c r="Q576" s="23">
        <v>0</v>
      </c>
      <c r="R576" s="23">
        <v>0</v>
      </c>
      <c r="S576" s="23">
        <f t="shared" si="54"/>
        <v>0</v>
      </c>
      <c r="T576" s="23">
        <f>O576</f>
        <v>-933.05496412051434</v>
      </c>
      <c r="U576" s="23"/>
      <c r="V576" s="35" t="str" cm="1">
        <f t="array" ref="V576">_xlfn.IFS(H576="Majandamiskulud","2.1",H576="Tööjõukulud","2.2",H576="Muud kulud","2.4",H576="Muud tegevuskulud","2.4",H576="Sotsiaaltoetused","2.3",H576="Muud antud toetused ja ülekanded","2.3",H576="Materiaalsete ja immateriaalsete vara soetamine/renoveerimine","4")</f>
        <v>2.1</v>
      </c>
    </row>
    <row r="577" spans="1:22" x14ac:dyDescent="0.3">
      <c r="A577" s="22" t="s">
        <v>29</v>
      </c>
      <c r="B577" s="22" t="s">
        <v>30</v>
      </c>
      <c r="C577" s="22" t="s">
        <v>31</v>
      </c>
      <c r="D577" s="22" t="s">
        <v>50</v>
      </c>
      <c r="E577" s="22" t="s">
        <v>124</v>
      </c>
      <c r="F577" s="22" t="s">
        <v>125</v>
      </c>
      <c r="G577" s="22" t="s">
        <v>156</v>
      </c>
      <c r="H577" s="22" t="s">
        <v>36</v>
      </c>
      <c r="I577" s="22" t="s">
        <v>37</v>
      </c>
      <c r="J577" s="22" t="s">
        <v>159</v>
      </c>
      <c r="K577" s="22" t="s">
        <v>160</v>
      </c>
      <c r="L577" s="23">
        <v>1168.5814916214872</v>
      </c>
      <c r="M577" s="23">
        <v>1168.5814916214872</v>
      </c>
      <c r="N577" s="23">
        <v>1180.4620701196388</v>
      </c>
      <c r="O577" s="23">
        <f t="shared" si="53"/>
        <v>-11.880578498151635</v>
      </c>
      <c r="P577" s="23">
        <v>0</v>
      </c>
      <c r="Q577" s="23">
        <v>0</v>
      </c>
      <c r="R577" s="23">
        <v>0</v>
      </c>
      <c r="S577" s="23">
        <f t="shared" si="54"/>
        <v>0</v>
      </c>
      <c r="T577" s="23">
        <f>O577</f>
        <v>-11.880578498151635</v>
      </c>
      <c r="U577" s="23"/>
      <c r="V577" s="35" t="str" cm="1">
        <f t="array" ref="V577">_xlfn.IFS(H577="Majandamiskulud","2.1",H577="Tööjõukulud","2.2",H577="Muud kulud","2.4",H577="Muud tegevuskulud","2.4",H577="Sotsiaaltoetused","2.3",H577="Muud antud toetused ja ülekanded","2.3",H577="Materiaalsete ja immateriaalsete vara soetamine/renoveerimine","4")</f>
        <v>2.1</v>
      </c>
    </row>
    <row r="578" spans="1:22" x14ac:dyDescent="0.3">
      <c r="A578" s="22" t="s">
        <v>29</v>
      </c>
      <c r="B578" s="22" t="s">
        <v>30</v>
      </c>
      <c r="C578" s="22" t="s">
        <v>31</v>
      </c>
      <c r="D578" s="22" t="s">
        <v>50</v>
      </c>
      <c r="E578" s="22" t="s">
        <v>124</v>
      </c>
      <c r="F578" s="22" t="s">
        <v>125</v>
      </c>
      <c r="G578" s="22" t="s">
        <v>156</v>
      </c>
      <c r="H578" s="22" t="s">
        <v>63</v>
      </c>
      <c r="I578" s="22" t="s">
        <v>37</v>
      </c>
      <c r="J578" s="22" t="s">
        <v>64</v>
      </c>
      <c r="K578" s="22" t="s">
        <v>65</v>
      </c>
      <c r="L578" s="23">
        <v>352.97868769299993</v>
      </c>
      <c r="M578" s="23">
        <v>0</v>
      </c>
      <c r="N578" s="23">
        <v>352.95692730000002</v>
      </c>
      <c r="O578" s="23">
        <f t="shared" si="53"/>
        <v>2.1760392999908618E-2</v>
      </c>
      <c r="P578" s="23">
        <f t="shared" ref="P578:P581" si="55">O578</f>
        <v>2.1760392999908618E-2</v>
      </c>
      <c r="Q578" s="23">
        <v>0</v>
      </c>
      <c r="R578" s="23">
        <v>0</v>
      </c>
      <c r="S578" s="23">
        <f t="shared" si="54"/>
        <v>0</v>
      </c>
      <c r="T578" s="23">
        <f>P578</f>
        <v>2.1760392999908618E-2</v>
      </c>
      <c r="U578" s="23"/>
      <c r="V578" s="35" t="str" cm="1">
        <f t="array" ref="V578">_xlfn.IFS(H578="Majandamiskulud","2.1",H578="Tööjõukulud","2.2",H578="Muud kulud","2.4",H578="Muud tegevuskulud","2.4",H578="Sotsiaaltoetused","2.3",H578="Muud antud toetused ja ülekanded","2.3",H578="Materiaalsete ja immateriaalsete vara soetamine/renoveerimine","4")</f>
        <v>2.3</v>
      </c>
    </row>
    <row r="579" spans="1:22" x14ac:dyDescent="0.3">
      <c r="A579" s="22" t="s">
        <v>29</v>
      </c>
      <c r="B579" s="22" t="s">
        <v>30</v>
      </c>
      <c r="C579" s="22" t="s">
        <v>31</v>
      </c>
      <c r="D579" s="22" t="s">
        <v>50</v>
      </c>
      <c r="E579" s="22" t="s">
        <v>124</v>
      </c>
      <c r="F579" s="22" t="s">
        <v>125</v>
      </c>
      <c r="G579" s="22" t="s">
        <v>156</v>
      </c>
      <c r="H579" s="22" t="s">
        <v>45</v>
      </c>
      <c r="I579" s="22" t="s">
        <v>37</v>
      </c>
      <c r="J579" s="22" t="s">
        <v>38</v>
      </c>
      <c r="K579" s="22" t="s">
        <v>38</v>
      </c>
      <c r="L579" s="23">
        <v>686.58057256301106</v>
      </c>
      <c r="M579" s="23">
        <v>0</v>
      </c>
      <c r="N579" s="23">
        <v>598.34176966600035</v>
      </c>
      <c r="O579" s="23">
        <f t="shared" si="53"/>
        <v>88.238802897010714</v>
      </c>
      <c r="P579" s="23">
        <f t="shared" si="55"/>
        <v>88.238802897010714</v>
      </c>
      <c r="Q579" s="23">
        <v>0</v>
      </c>
      <c r="R579" s="23">
        <v>0</v>
      </c>
      <c r="S579" s="23">
        <f t="shared" si="54"/>
        <v>0</v>
      </c>
      <c r="T579" s="23">
        <v>0</v>
      </c>
      <c r="U579" s="23"/>
      <c r="V579" s="35" t="str" cm="1">
        <f t="array" ref="V579">_xlfn.IFS(H579="Majandamiskulud","2.1",H579="Tööjõukulud","2.2",H579="Muud kulud","2.4",H579="Muud tegevuskulud","2.4",H579="Sotsiaaltoetused","2.3",H579="Muud antud toetused ja ülekanded","2.3",H579="Materiaalsete ja immateriaalsete vara soetamine/renoveerimine","4")</f>
        <v>2.4</v>
      </c>
    </row>
    <row r="580" spans="1:22" x14ac:dyDescent="0.3">
      <c r="A580" s="22" t="s">
        <v>29</v>
      </c>
      <c r="B580" s="22" t="s">
        <v>30</v>
      </c>
      <c r="C580" s="22" t="s">
        <v>31</v>
      </c>
      <c r="D580" s="22" t="s">
        <v>50</v>
      </c>
      <c r="E580" s="22" t="s">
        <v>124</v>
      </c>
      <c r="F580" s="22" t="s">
        <v>125</v>
      </c>
      <c r="G580" s="22" t="s">
        <v>156</v>
      </c>
      <c r="H580" s="22" t="s">
        <v>66</v>
      </c>
      <c r="I580" s="22" t="s">
        <v>37</v>
      </c>
      <c r="J580" s="22" t="s">
        <v>38</v>
      </c>
      <c r="K580" s="22" t="s">
        <v>38</v>
      </c>
      <c r="L580" s="23">
        <v>816.14752312173084</v>
      </c>
      <c r="M580" s="23">
        <v>0</v>
      </c>
      <c r="N580" s="23">
        <v>669.65899573995478</v>
      </c>
      <c r="O580" s="23">
        <f t="shared" si="53"/>
        <v>146.48852738177607</v>
      </c>
      <c r="P580" s="23">
        <f t="shared" si="55"/>
        <v>146.48852738177607</v>
      </c>
      <c r="Q580" s="23">
        <v>0</v>
      </c>
      <c r="R580" s="23">
        <v>0</v>
      </c>
      <c r="S580" s="23">
        <f t="shared" si="54"/>
        <v>0</v>
      </c>
      <c r="T580" s="23">
        <v>0</v>
      </c>
      <c r="U580" s="23"/>
      <c r="V580" s="35" t="str" cm="1">
        <f t="array" ref="V580">_xlfn.IFS(H580="Majandamiskulud","2.1",H580="Tööjõukulud","2.2",H580="Muud kulud","2.4",H580="Muud tegevuskulud","2.4",H580="Sotsiaaltoetused","2.3",H580="Muud antud toetused ja ülekanded","2.3",H580="Materiaalsete ja immateriaalsete vara soetamine/renoveerimine","4")</f>
        <v>2.3</v>
      </c>
    </row>
    <row r="581" spans="1:22" x14ac:dyDescent="0.3">
      <c r="A581" s="22" t="s">
        <v>29</v>
      </c>
      <c r="B581" s="22" t="s">
        <v>30</v>
      </c>
      <c r="C581" s="22" t="s">
        <v>31</v>
      </c>
      <c r="D581" s="22" t="s">
        <v>50</v>
      </c>
      <c r="E581" s="22" t="s">
        <v>124</v>
      </c>
      <c r="F581" s="22" t="s">
        <v>125</v>
      </c>
      <c r="G581" s="22" t="s">
        <v>156</v>
      </c>
      <c r="H581" s="22" t="s">
        <v>46</v>
      </c>
      <c r="I581" s="22" t="s">
        <v>37</v>
      </c>
      <c r="J581" s="22" t="s">
        <v>38</v>
      </c>
      <c r="K581" s="22" t="s">
        <v>38</v>
      </c>
      <c r="L581" s="23">
        <v>662383.70655111491</v>
      </c>
      <c r="M581" s="23">
        <v>60578.161273309335</v>
      </c>
      <c r="N581" s="23">
        <v>608352.30810681591</v>
      </c>
      <c r="O581" s="23">
        <f t="shared" si="53"/>
        <v>54031.398444299004</v>
      </c>
      <c r="P581" s="23">
        <f t="shared" si="55"/>
        <v>54031.398444299004</v>
      </c>
      <c r="Q581" s="23">
        <v>0</v>
      </c>
      <c r="R581" s="23">
        <v>0</v>
      </c>
      <c r="S581" s="23">
        <f t="shared" si="54"/>
        <v>0</v>
      </c>
      <c r="T581" s="23">
        <v>0</v>
      </c>
      <c r="U581" s="23"/>
      <c r="V581" s="35" t="str" cm="1">
        <f t="array" ref="V581">_xlfn.IFS(H581="Majandamiskulud","2.1",H581="Tööjõukulud","2.2",H581="Muud kulud","2.4",H581="Muud tegevuskulud","2.4",H581="Sotsiaaltoetused","2.3",H581="Muud antud toetused ja ülekanded","2.3",H581="Materiaalsete ja immateriaalsete vara soetamine/renoveerimine","4")</f>
        <v>2.2</v>
      </c>
    </row>
    <row r="582" spans="1:22" x14ac:dyDescent="0.3">
      <c r="A582" s="22" t="s">
        <v>29</v>
      </c>
      <c r="B582" s="22" t="s">
        <v>30</v>
      </c>
      <c r="C582" s="22" t="s">
        <v>31</v>
      </c>
      <c r="D582" s="22" t="s">
        <v>50</v>
      </c>
      <c r="E582" s="22" t="s">
        <v>124</v>
      </c>
      <c r="F582" s="22" t="s">
        <v>125</v>
      </c>
      <c r="G582" s="22" t="s">
        <v>156</v>
      </c>
      <c r="H582" s="22" t="s">
        <v>46</v>
      </c>
      <c r="I582" s="22" t="s">
        <v>37</v>
      </c>
      <c r="J582" s="22" t="s">
        <v>159</v>
      </c>
      <c r="K582" s="22" t="s">
        <v>160</v>
      </c>
      <c r="L582" s="23">
        <v>0</v>
      </c>
      <c r="M582" s="23">
        <v>0</v>
      </c>
      <c r="N582" s="23">
        <v>235.07883161344978</v>
      </c>
      <c r="O582" s="23">
        <f t="shared" si="53"/>
        <v>-235.07883161344978</v>
      </c>
      <c r="P582" s="23">
        <v>0</v>
      </c>
      <c r="Q582" s="23">
        <v>0</v>
      </c>
      <c r="R582" s="23">
        <v>0</v>
      </c>
      <c r="S582" s="23">
        <f t="shared" si="54"/>
        <v>0</v>
      </c>
      <c r="T582" s="23">
        <f>O582</f>
        <v>-235.07883161344978</v>
      </c>
      <c r="U582" s="23"/>
      <c r="V582" s="35" t="str" cm="1">
        <f t="array" ref="V582">_xlfn.IFS(H582="Majandamiskulud","2.1",H582="Tööjõukulud","2.2",H582="Muud kulud","2.4",H582="Muud tegevuskulud","2.4",H582="Sotsiaaltoetused","2.3",H582="Muud antud toetused ja ülekanded","2.3",H582="Materiaalsete ja immateriaalsete vara soetamine/renoveerimine","4")</f>
        <v>2.2</v>
      </c>
    </row>
    <row r="583" spans="1:22" x14ac:dyDescent="0.3">
      <c r="A583" s="22" t="s">
        <v>29</v>
      </c>
      <c r="B583" s="22" t="s">
        <v>30</v>
      </c>
      <c r="C583" s="22" t="s">
        <v>31</v>
      </c>
      <c r="D583" s="22" t="s">
        <v>50</v>
      </c>
      <c r="E583" s="22" t="s">
        <v>51</v>
      </c>
      <c r="F583" s="22" t="s">
        <v>52</v>
      </c>
      <c r="G583" s="22" t="s">
        <v>156</v>
      </c>
      <c r="H583" s="22" t="s">
        <v>36</v>
      </c>
      <c r="I583" s="22" t="s">
        <v>37</v>
      </c>
      <c r="J583" s="22" t="s">
        <v>38</v>
      </c>
      <c r="K583" s="22" t="s">
        <v>38</v>
      </c>
      <c r="L583" s="23">
        <v>59381.027853387342</v>
      </c>
      <c r="M583" s="23">
        <v>12593.275262583455</v>
      </c>
      <c r="N583" s="23">
        <v>55437.975307077606</v>
      </c>
      <c r="O583" s="23">
        <f t="shared" si="53"/>
        <v>3943.0525463097365</v>
      </c>
      <c r="P583" s="23">
        <f>O583</f>
        <v>3943.0525463097365</v>
      </c>
      <c r="Q583" s="23">
        <v>0</v>
      </c>
      <c r="R583" s="23">
        <v>0</v>
      </c>
      <c r="S583" s="23">
        <f t="shared" si="54"/>
        <v>0</v>
      </c>
      <c r="T583" s="23">
        <v>0</v>
      </c>
      <c r="U583" s="23"/>
      <c r="V583" s="35" t="str" cm="1">
        <f t="array" ref="V583">_xlfn.IFS(H583="Majandamiskulud","2.1",H583="Tööjõukulud","2.2",H583="Muud kulud","2.4",H583="Muud tegevuskulud","2.4",H583="Sotsiaaltoetused","2.3",H583="Muud antud toetused ja ülekanded","2.3",H583="Materiaalsete ja immateriaalsete vara soetamine/renoveerimine","4")</f>
        <v>2.1</v>
      </c>
    </row>
    <row r="584" spans="1:22" x14ac:dyDescent="0.3">
      <c r="A584" s="22" t="s">
        <v>29</v>
      </c>
      <c r="B584" s="22" t="s">
        <v>30</v>
      </c>
      <c r="C584" s="22" t="s">
        <v>31</v>
      </c>
      <c r="D584" s="22" t="s">
        <v>50</v>
      </c>
      <c r="E584" s="22" t="s">
        <v>51</v>
      </c>
      <c r="F584" s="22" t="s">
        <v>52</v>
      </c>
      <c r="G584" s="22" t="s">
        <v>156</v>
      </c>
      <c r="H584" s="22" t="s">
        <v>36</v>
      </c>
      <c r="I584" s="22" t="s">
        <v>37</v>
      </c>
      <c r="J584" s="22" t="s">
        <v>39</v>
      </c>
      <c r="K584" s="22" t="s">
        <v>40</v>
      </c>
      <c r="L584" s="23">
        <v>39768.52756705811</v>
      </c>
      <c r="M584" s="23">
        <v>0</v>
      </c>
      <c r="N584" s="23">
        <v>38457.315980115221</v>
      </c>
      <c r="O584" s="23">
        <f t="shared" si="53"/>
        <v>1311.211586942889</v>
      </c>
      <c r="P584" s="23">
        <v>0</v>
      </c>
      <c r="Q584" s="23">
        <v>0</v>
      </c>
      <c r="R584" s="23">
        <v>0</v>
      </c>
      <c r="S584" s="23">
        <f t="shared" si="54"/>
        <v>0</v>
      </c>
      <c r="T584" s="23">
        <f>O584</f>
        <v>1311.211586942889</v>
      </c>
      <c r="U584" s="23"/>
      <c r="V584" s="35" t="str" cm="1">
        <f t="array" ref="V584">_xlfn.IFS(H584="Majandamiskulud","2.1",H584="Tööjõukulud","2.2",H584="Muud kulud","2.4",H584="Muud tegevuskulud","2.4",H584="Sotsiaaltoetused","2.3",H584="Muud antud toetused ja ülekanded","2.3",H584="Materiaalsete ja immateriaalsete vara soetamine/renoveerimine","4")</f>
        <v>2.1</v>
      </c>
    </row>
    <row r="585" spans="1:22" x14ac:dyDescent="0.3">
      <c r="A585" s="22" t="s">
        <v>29</v>
      </c>
      <c r="B585" s="22" t="s">
        <v>30</v>
      </c>
      <c r="C585" s="22" t="s">
        <v>31</v>
      </c>
      <c r="D585" s="22" t="s">
        <v>50</v>
      </c>
      <c r="E585" s="22" t="s">
        <v>51</v>
      </c>
      <c r="F585" s="22" t="s">
        <v>52</v>
      </c>
      <c r="G585" s="22" t="s">
        <v>156</v>
      </c>
      <c r="H585" s="22" t="s">
        <v>36</v>
      </c>
      <c r="I585" s="22" t="s">
        <v>37</v>
      </c>
      <c r="J585" s="22" t="s">
        <v>59</v>
      </c>
      <c r="K585" s="22" t="s">
        <v>60</v>
      </c>
      <c r="L585" s="23">
        <v>24999.99990000001</v>
      </c>
      <c r="M585" s="23">
        <v>0</v>
      </c>
      <c r="N585" s="23">
        <v>3740.46</v>
      </c>
      <c r="O585" s="23">
        <f t="shared" si="53"/>
        <v>21259.539900000011</v>
      </c>
      <c r="P585" s="23">
        <f>O585</f>
        <v>21259.539900000011</v>
      </c>
      <c r="Q585" s="23">
        <v>0</v>
      </c>
      <c r="R585" s="23">
        <v>0</v>
      </c>
      <c r="S585" s="23">
        <f t="shared" si="54"/>
        <v>0</v>
      </c>
      <c r="T585" s="23">
        <v>0</v>
      </c>
      <c r="U585" s="23"/>
      <c r="V585" s="35" t="str" cm="1">
        <f t="array" ref="V585">_xlfn.IFS(H585="Majandamiskulud","2.1",H585="Tööjõukulud","2.2",H585="Muud kulud","2.4",H585="Muud tegevuskulud","2.4",H585="Sotsiaaltoetused","2.3",H585="Muud antud toetused ja ülekanded","2.3",H585="Materiaalsete ja immateriaalsete vara soetamine/renoveerimine","4")</f>
        <v>2.1</v>
      </c>
    </row>
    <row r="586" spans="1:22" x14ac:dyDescent="0.3">
      <c r="A586" s="22" t="s">
        <v>29</v>
      </c>
      <c r="B586" s="22" t="s">
        <v>30</v>
      </c>
      <c r="C586" s="22" t="s">
        <v>31</v>
      </c>
      <c r="D586" s="22" t="s">
        <v>50</v>
      </c>
      <c r="E586" s="22" t="s">
        <v>51</v>
      </c>
      <c r="F586" s="22" t="s">
        <v>52</v>
      </c>
      <c r="G586" s="22" t="s">
        <v>156</v>
      </c>
      <c r="H586" s="22" t="s">
        <v>36</v>
      </c>
      <c r="I586" s="22" t="s">
        <v>37</v>
      </c>
      <c r="J586" s="22" t="s">
        <v>159</v>
      </c>
      <c r="K586" s="22" t="s">
        <v>160</v>
      </c>
      <c r="L586" s="23">
        <v>691.10349609414664</v>
      </c>
      <c r="M586" s="23">
        <v>691.10349609414664</v>
      </c>
      <c r="N586" s="23">
        <v>698.12971497110379</v>
      </c>
      <c r="O586" s="23">
        <f t="shared" si="53"/>
        <v>-7.0262188769571594</v>
      </c>
      <c r="P586" s="23">
        <v>0</v>
      </c>
      <c r="Q586" s="23">
        <v>0</v>
      </c>
      <c r="R586" s="23">
        <v>0</v>
      </c>
      <c r="S586" s="23">
        <f t="shared" si="54"/>
        <v>0</v>
      </c>
      <c r="T586" s="23">
        <f>O586</f>
        <v>-7.0262188769571594</v>
      </c>
      <c r="U586" s="23"/>
      <c r="V586" s="35" t="str" cm="1">
        <f t="array" ref="V586">_xlfn.IFS(H586="Majandamiskulud","2.1",H586="Tööjõukulud","2.2",H586="Muud kulud","2.4",H586="Muud tegevuskulud","2.4",H586="Sotsiaaltoetused","2.3",H586="Muud antud toetused ja ülekanded","2.3",H586="Materiaalsete ja immateriaalsete vara soetamine/renoveerimine","4")</f>
        <v>2.1</v>
      </c>
    </row>
    <row r="587" spans="1:22" x14ac:dyDescent="0.3">
      <c r="A587" s="22" t="s">
        <v>29</v>
      </c>
      <c r="B587" s="22" t="s">
        <v>30</v>
      </c>
      <c r="C587" s="22" t="s">
        <v>31</v>
      </c>
      <c r="D587" s="22" t="s">
        <v>50</v>
      </c>
      <c r="E587" s="22" t="s">
        <v>51</v>
      </c>
      <c r="F587" s="22" t="s">
        <v>52</v>
      </c>
      <c r="G587" s="22" t="s">
        <v>156</v>
      </c>
      <c r="H587" s="22" t="s">
        <v>63</v>
      </c>
      <c r="I587" s="22" t="s">
        <v>37</v>
      </c>
      <c r="J587" s="22" t="s">
        <v>38</v>
      </c>
      <c r="K587" s="22" t="s">
        <v>38</v>
      </c>
      <c r="L587" s="23">
        <v>26749.999899999999</v>
      </c>
      <c r="M587" s="23">
        <v>0</v>
      </c>
      <c r="N587" s="23">
        <v>26749.994843749988</v>
      </c>
      <c r="O587" s="23">
        <f t="shared" si="53"/>
        <v>5.0562500109663233E-3</v>
      </c>
      <c r="P587" s="23">
        <f t="shared" ref="P587:P592" si="56">O587</f>
        <v>5.0562500109663233E-3</v>
      </c>
      <c r="Q587" s="23">
        <v>0</v>
      </c>
      <c r="R587" s="23">
        <v>0</v>
      </c>
      <c r="S587" s="23">
        <f t="shared" si="54"/>
        <v>0</v>
      </c>
      <c r="T587" s="23">
        <v>0</v>
      </c>
      <c r="U587" s="23"/>
      <c r="V587" s="35" t="str" cm="1">
        <f t="array" ref="V587">_xlfn.IFS(H587="Majandamiskulud","2.1",H587="Tööjõukulud","2.2",H587="Muud kulud","2.4",H587="Muud tegevuskulud","2.4",H587="Sotsiaaltoetused","2.3",H587="Muud antud toetused ja ülekanded","2.3",H587="Materiaalsete ja immateriaalsete vara soetamine/renoveerimine","4")</f>
        <v>2.3</v>
      </c>
    </row>
    <row r="588" spans="1:22" x14ac:dyDescent="0.3">
      <c r="A588" s="22" t="s">
        <v>29</v>
      </c>
      <c r="B588" s="22" t="s">
        <v>30</v>
      </c>
      <c r="C588" s="22" t="s">
        <v>31</v>
      </c>
      <c r="D588" s="22" t="s">
        <v>50</v>
      </c>
      <c r="E588" s="22" t="s">
        <v>51</v>
      </c>
      <c r="F588" s="22" t="s">
        <v>52</v>
      </c>
      <c r="G588" s="22" t="s">
        <v>156</v>
      </c>
      <c r="H588" s="22" t="s">
        <v>63</v>
      </c>
      <c r="I588" s="22" t="s">
        <v>37</v>
      </c>
      <c r="J588" s="22" t="s">
        <v>59</v>
      </c>
      <c r="K588" s="22" t="s">
        <v>60</v>
      </c>
      <c r="L588" s="23">
        <v>749999.99989999994</v>
      </c>
      <c r="M588" s="23">
        <v>0</v>
      </c>
      <c r="N588" s="23">
        <v>749947</v>
      </c>
      <c r="O588" s="23">
        <f t="shared" si="53"/>
        <v>52.999899999937043</v>
      </c>
      <c r="P588" s="23">
        <f t="shared" si="56"/>
        <v>52.999899999937043</v>
      </c>
      <c r="Q588" s="23">
        <v>0</v>
      </c>
      <c r="R588" s="23">
        <v>0</v>
      </c>
      <c r="S588" s="23">
        <f t="shared" si="54"/>
        <v>0</v>
      </c>
      <c r="T588" s="23">
        <f>P588</f>
        <v>52.999899999937043</v>
      </c>
      <c r="U588" s="23"/>
      <c r="V588" s="35" t="str" cm="1">
        <f t="array" ref="V588">_xlfn.IFS(H588="Majandamiskulud","2.1",H588="Tööjõukulud","2.2",H588="Muud kulud","2.4",H588="Muud tegevuskulud","2.4",H588="Sotsiaaltoetused","2.3",H588="Muud antud toetused ja ülekanded","2.3",H588="Materiaalsete ja immateriaalsete vara soetamine/renoveerimine","4")</f>
        <v>2.3</v>
      </c>
    </row>
    <row r="589" spans="1:22" x14ac:dyDescent="0.3">
      <c r="A589" s="22" t="s">
        <v>29</v>
      </c>
      <c r="B589" s="22" t="s">
        <v>30</v>
      </c>
      <c r="C589" s="22" t="s">
        <v>31</v>
      </c>
      <c r="D589" s="22" t="s">
        <v>50</v>
      </c>
      <c r="E589" s="22" t="s">
        <v>51</v>
      </c>
      <c r="F589" s="22" t="s">
        <v>52</v>
      </c>
      <c r="G589" s="22" t="s">
        <v>156</v>
      </c>
      <c r="H589" s="22" t="s">
        <v>45</v>
      </c>
      <c r="I589" s="22" t="s">
        <v>37</v>
      </c>
      <c r="J589" s="22" t="s">
        <v>38</v>
      </c>
      <c r="K589" s="22" t="s">
        <v>38</v>
      </c>
      <c r="L589" s="23">
        <v>406.04633971151429</v>
      </c>
      <c r="M589" s="23">
        <v>0</v>
      </c>
      <c r="N589" s="23">
        <v>353.86157648410938</v>
      </c>
      <c r="O589" s="23">
        <f t="shared" si="53"/>
        <v>52.184763227404915</v>
      </c>
      <c r="P589" s="23">
        <f t="shared" si="56"/>
        <v>52.184763227404915</v>
      </c>
      <c r="Q589" s="23">
        <v>0</v>
      </c>
      <c r="R589" s="23">
        <v>0</v>
      </c>
      <c r="S589" s="23">
        <f t="shared" si="54"/>
        <v>0</v>
      </c>
      <c r="T589" s="23">
        <v>0</v>
      </c>
      <c r="U589" s="23"/>
      <c r="V589" s="35" t="str" cm="1">
        <f t="array" ref="V589">_xlfn.IFS(H589="Majandamiskulud","2.1",H589="Tööjõukulud","2.2",H589="Muud kulud","2.4",H589="Muud tegevuskulud","2.4",H589="Sotsiaaltoetused","2.3",H589="Muud antud toetused ja ülekanded","2.3",H589="Materiaalsete ja immateriaalsete vara soetamine/renoveerimine","4")</f>
        <v>2.4</v>
      </c>
    </row>
    <row r="590" spans="1:22" x14ac:dyDescent="0.3">
      <c r="A590" s="22" t="s">
        <v>29</v>
      </c>
      <c r="B590" s="22" t="s">
        <v>30</v>
      </c>
      <c r="C590" s="22" t="s">
        <v>31</v>
      </c>
      <c r="D590" s="22" t="s">
        <v>50</v>
      </c>
      <c r="E590" s="22" t="s">
        <v>51</v>
      </c>
      <c r="F590" s="22" t="s">
        <v>52</v>
      </c>
      <c r="G590" s="22" t="s">
        <v>156</v>
      </c>
      <c r="H590" s="22" t="s">
        <v>66</v>
      </c>
      <c r="I590" s="22" t="s">
        <v>37</v>
      </c>
      <c r="J590" s="22" t="s">
        <v>38</v>
      </c>
      <c r="K590" s="22" t="s">
        <v>38</v>
      </c>
      <c r="L590" s="23">
        <v>340.99322196762569</v>
      </c>
      <c r="M590" s="23">
        <v>0</v>
      </c>
      <c r="N590" s="23">
        <v>279.7890970783634</v>
      </c>
      <c r="O590" s="23">
        <f t="shared" si="53"/>
        <v>61.204124889262289</v>
      </c>
      <c r="P590" s="23">
        <f t="shared" si="56"/>
        <v>61.204124889262289</v>
      </c>
      <c r="Q590" s="23">
        <v>0</v>
      </c>
      <c r="R590" s="23">
        <v>0</v>
      </c>
      <c r="S590" s="23">
        <f t="shared" si="54"/>
        <v>0</v>
      </c>
      <c r="T590" s="23">
        <v>0</v>
      </c>
      <c r="U590" s="23"/>
      <c r="V590" s="35" t="str" cm="1">
        <f t="array" ref="V590">_xlfn.IFS(H590="Majandamiskulud","2.1",H590="Tööjõukulud","2.2",H590="Muud kulud","2.4",H590="Muud tegevuskulud","2.4",H590="Sotsiaaltoetused","2.3",H590="Muud antud toetused ja ülekanded","2.3",H590="Materiaalsete ja immateriaalsete vara soetamine/renoveerimine","4")</f>
        <v>2.3</v>
      </c>
    </row>
    <row r="591" spans="1:22" x14ac:dyDescent="0.3">
      <c r="A591" s="22" t="s">
        <v>29</v>
      </c>
      <c r="B591" s="22" t="s">
        <v>30</v>
      </c>
      <c r="C591" s="22" t="s">
        <v>31</v>
      </c>
      <c r="D591" s="22" t="s">
        <v>50</v>
      </c>
      <c r="E591" s="22" t="s">
        <v>51</v>
      </c>
      <c r="F591" s="22" t="s">
        <v>52</v>
      </c>
      <c r="G591" s="22" t="s">
        <v>156</v>
      </c>
      <c r="H591" s="22" t="s">
        <v>46</v>
      </c>
      <c r="I591" s="22" t="s">
        <v>37</v>
      </c>
      <c r="J591" s="22" t="s">
        <v>38</v>
      </c>
      <c r="K591" s="22" t="s">
        <v>38</v>
      </c>
      <c r="L591" s="23">
        <v>535927.18355904578</v>
      </c>
      <c r="M591" s="23">
        <v>35395.725571739364</v>
      </c>
      <c r="N591" s="23">
        <v>486341.18486391508</v>
      </c>
      <c r="O591" s="23">
        <f t="shared" si="53"/>
        <v>49585.998695130693</v>
      </c>
      <c r="P591" s="23">
        <f t="shared" si="56"/>
        <v>49585.998695130693</v>
      </c>
      <c r="Q591" s="23">
        <v>0</v>
      </c>
      <c r="R591" s="23">
        <v>0</v>
      </c>
      <c r="S591" s="23">
        <f t="shared" si="54"/>
        <v>0</v>
      </c>
      <c r="T591" s="23">
        <v>0</v>
      </c>
      <c r="U591" s="23"/>
      <c r="V591" s="35" t="str" cm="1">
        <f t="array" ref="V591">_xlfn.IFS(H591="Majandamiskulud","2.1",H591="Tööjõukulud","2.2",H591="Muud kulud","2.4",H591="Muud tegevuskulud","2.4",H591="Sotsiaaltoetused","2.3",H591="Muud antud toetused ja ülekanded","2.3",H591="Materiaalsete ja immateriaalsete vara soetamine/renoveerimine","4")</f>
        <v>2.2</v>
      </c>
    </row>
    <row r="592" spans="1:22" x14ac:dyDescent="0.3">
      <c r="A592" s="22" t="s">
        <v>29</v>
      </c>
      <c r="B592" s="22" t="s">
        <v>30</v>
      </c>
      <c r="C592" s="22" t="s">
        <v>31</v>
      </c>
      <c r="D592" s="22" t="s">
        <v>50</v>
      </c>
      <c r="E592" s="22" t="s">
        <v>51</v>
      </c>
      <c r="F592" s="22" t="s">
        <v>52</v>
      </c>
      <c r="G592" s="22" t="s">
        <v>156</v>
      </c>
      <c r="H592" s="22" t="s">
        <v>46</v>
      </c>
      <c r="I592" s="22" t="s">
        <v>37</v>
      </c>
      <c r="J592" s="22" t="s">
        <v>59</v>
      </c>
      <c r="K592" s="22" t="s">
        <v>60</v>
      </c>
      <c r="L592" s="23">
        <v>141000</v>
      </c>
      <c r="M592" s="23">
        <v>0</v>
      </c>
      <c r="N592" s="23">
        <v>137562.35980000001</v>
      </c>
      <c r="O592" s="23">
        <f t="shared" si="53"/>
        <v>3437.6401999999944</v>
      </c>
      <c r="P592" s="23">
        <f t="shared" si="56"/>
        <v>3437.6401999999944</v>
      </c>
      <c r="Q592" s="23">
        <v>0</v>
      </c>
      <c r="R592" s="23">
        <v>0</v>
      </c>
      <c r="S592" s="23">
        <f t="shared" si="54"/>
        <v>0</v>
      </c>
      <c r="T592" s="23">
        <v>0</v>
      </c>
      <c r="U592" s="23"/>
      <c r="V592" s="35" t="str" cm="1">
        <f t="array" ref="V592">_xlfn.IFS(H592="Majandamiskulud","2.1",H592="Tööjõukulud","2.2",H592="Muud kulud","2.4",H592="Muud tegevuskulud","2.4",H592="Sotsiaaltoetused","2.3",H592="Muud antud toetused ja ülekanded","2.3",H592="Materiaalsete ja immateriaalsete vara soetamine/renoveerimine","4")</f>
        <v>2.2</v>
      </c>
    </row>
    <row r="593" spans="1:22" x14ac:dyDescent="0.3">
      <c r="A593" s="22" t="s">
        <v>29</v>
      </c>
      <c r="B593" s="22" t="s">
        <v>30</v>
      </c>
      <c r="C593" s="22" t="s">
        <v>31</v>
      </c>
      <c r="D593" s="22" t="s">
        <v>50</v>
      </c>
      <c r="E593" s="22" t="s">
        <v>51</v>
      </c>
      <c r="F593" s="22" t="s">
        <v>52</v>
      </c>
      <c r="G593" s="22" t="s">
        <v>156</v>
      </c>
      <c r="H593" s="22" t="s">
        <v>46</v>
      </c>
      <c r="I593" s="22" t="s">
        <v>37</v>
      </c>
      <c r="J593" s="22" t="s">
        <v>159</v>
      </c>
      <c r="K593" s="22" t="s">
        <v>160</v>
      </c>
      <c r="L593" s="23">
        <v>0</v>
      </c>
      <c r="M593" s="23">
        <v>0</v>
      </c>
      <c r="N593" s="23">
        <v>139.02488966133666</v>
      </c>
      <c r="O593" s="23">
        <f t="shared" si="53"/>
        <v>-139.02488966133666</v>
      </c>
      <c r="P593" s="23">
        <v>0</v>
      </c>
      <c r="Q593" s="23">
        <v>0</v>
      </c>
      <c r="R593" s="23">
        <v>0</v>
      </c>
      <c r="S593" s="23">
        <f t="shared" si="54"/>
        <v>0</v>
      </c>
      <c r="T593" s="23">
        <f>O593</f>
        <v>-139.02488966133666</v>
      </c>
      <c r="U593" s="23"/>
      <c r="V593" s="35" t="str" cm="1">
        <f t="array" ref="V593">_xlfn.IFS(H593="Majandamiskulud","2.1",H593="Tööjõukulud","2.2",H593="Muud kulud","2.4",H593="Muud tegevuskulud","2.4",H593="Sotsiaaltoetused","2.3",H593="Muud antud toetused ja ülekanded","2.3",H593="Materiaalsete ja immateriaalsete vara soetamine/renoveerimine","4")</f>
        <v>2.2</v>
      </c>
    </row>
    <row r="594" spans="1:22" x14ac:dyDescent="0.3">
      <c r="A594" s="22" t="s">
        <v>29</v>
      </c>
      <c r="B594" s="22" t="s">
        <v>30</v>
      </c>
      <c r="C594" s="22" t="s">
        <v>31</v>
      </c>
      <c r="D594" s="22" t="s">
        <v>50</v>
      </c>
      <c r="E594" s="22" t="s">
        <v>126</v>
      </c>
      <c r="F594" s="22" t="s">
        <v>127</v>
      </c>
      <c r="G594" s="22" t="s">
        <v>156</v>
      </c>
      <c r="H594" s="22" t="s">
        <v>36</v>
      </c>
      <c r="I594" s="22" t="s">
        <v>37</v>
      </c>
      <c r="J594" s="22" t="s">
        <v>38</v>
      </c>
      <c r="K594" s="22" t="s">
        <v>38</v>
      </c>
      <c r="L594" s="23">
        <v>77836.947207195204</v>
      </c>
      <c r="M594" s="23">
        <v>17400.796855557721</v>
      </c>
      <c r="N594" s="23">
        <v>69661.233726099163</v>
      </c>
      <c r="O594" s="23">
        <f t="shared" si="53"/>
        <v>8175.7134810960415</v>
      </c>
      <c r="P594" s="23">
        <f>O594</f>
        <v>8175.7134810960415</v>
      </c>
      <c r="Q594" s="23">
        <v>0</v>
      </c>
      <c r="R594" s="23">
        <v>0</v>
      </c>
      <c r="S594" s="23">
        <f t="shared" si="54"/>
        <v>0</v>
      </c>
      <c r="T594" s="23">
        <v>0</v>
      </c>
      <c r="U594" s="23"/>
      <c r="V594" s="35" t="str" cm="1">
        <f t="array" ref="V594">_xlfn.IFS(H594="Majandamiskulud","2.1",H594="Tööjõukulud","2.2",H594="Muud kulud","2.4",H594="Muud tegevuskulud","2.4",H594="Sotsiaaltoetused","2.3",H594="Muud antud toetused ja ülekanded","2.3",H594="Materiaalsete ja immateriaalsete vara soetamine/renoveerimine","4")</f>
        <v>2.1</v>
      </c>
    </row>
    <row r="595" spans="1:22" x14ac:dyDescent="0.3">
      <c r="A595" s="22" t="s">
        <v>29</v>
      </c>
      <c r="B595" s="22" t="s">
        <v>30</v>
      </c>
      <c r="C595" s="22" t="s">
        <v>31</v>
      </c>
      <c r="D595" s="22" t="s">
        <v>50</v>
      </c>
      <c r="E595" s="22" t="s">
        <v>126</v>
      </c>
      <c r="F595" s="22" t="s">
        <v>127</v>
      </c>
      <c r="G595" s="22" t="s">
        <v>156</v>
      </c>
      <c r="H595" s="22" t="s">
        <v>36</v>
      </c>
      <c r="I595" s="22" t="s">
        <v>37</v>
      </c>
      <c r="J595" s="22" t="s">
        <v>39</v>
      </c>
      <c r="K595" s="22" t="s">
        <v>40</v>
      </c>
      <c r="L595" s="23">
        <v>61949.771019972213</v>
      </c>
      <c r="M595" s="23">
        <v>0</v>
      </c>
      <c r="N595" s="23">
        <v>62715.914432192643</v>
      </c>
      <c r="O595" s="23">
        <f t="shared" si="53"/>
        <v>-766.14341222043004</v>
      </c>
      <c r="P595" s="23">
        <v>0</v>
      </c>
      <c r="Q595" s="23">
        <v>0</v>
      </c>
      <c r="R595" s="23">
        <v>0</v>
      </c>
      <c r="S595" s="23">
        <f t="shared" si="54"/>
        <v>0</v>
      </c>
      <c r="T595" s="23">
        <f>O595</f>
        <v>-766.14341222043004</v>
      </c>
      <c r="U595" s="23"/>
      <c r="V595" s="35" t="str" cm="1">
        <f t="array" ref="V595">_xlfn.IFS(H595="Majandamiskulud","2.1",H595="Tööjõukulud","2.2",H595="Muud kulud","2.4",H595="Muud tegevuskulud","2.4",H595="Sotsiaaltoetused","2.3",H595="Muud antud toetused ja ülekanded","2.3",H595="Materiaalsete ja immateriaalsete vara soetamine/renoveerimine","4")</f>
        <v>2.1</v>
      </c>
    </row>
    <row r="596" spans="1:22" x14ac:dyDescent="0.3">
      <c r="A596" s="22" t="s">
        <v>29</v>
      </c>
      <c r="B596" s="22" t="s">
        <v>30</v>
      </c>
      <c r="C596" s="22" t="s">
        <v>31</v>
      </c>
      <c r="D596" s="22" t="s">
        <v>50</v>
      </c>
      <c r="E596" s="22" t="s">
        <v>126</v>
      </c>
      <c r="F596" s="22" t="s">
        <v>127</v>
      </c>
      <c r="G596" s="22" t="s">
        <v>156</v>
      </c>
      <c r="H596" s="22" t="s">
        <v>36</v>
      </c>
      <c r="I596" s="22" t="s">
        <v>37</v>
      </c>
      <c r="J596" s="22" t="s">
        <v>159</v>
      </c>
      <c r="K596" s="22" t="s">
        <v>160</v>
      </c>
      <c r="L596" s="23">
        <v>1076.5013736918509</v>
      </c>
      <c r="M596" s="23">
        <v>1076.5013736918509</v>
      </c>
      <c r="N596" s="23">
        <v>1087.4458043243849</v>
      </c>
      <c r="O596" s="23">
        <f t="shared" si="53"/>
        <v>-10.944430632534022</v>
      </c>
      <c r="P596" s="23">
        <v>0</v>
      </c>
      <c r="Q596" s="23">
        <v>0</v>
      </c>
      <c r="R596" s="23">
        <v>0</v>
      </c>
      <c r="S596" s="23">
        <f t="shared" si="54"/>
        <v>0</v>
      </c>
      <c r="T596" s="23">
        <f>O596</f>
        <v>-10.944430632534022</v>
      </c>
      <c r="U596" s="23"/>
      <c r="V596" s="35" t="str" cm="1">
        <f t="array" ref="V596">_xlfn.IFS(H596="Majandamiskulud","2.1",H596="Tööjõukulud","2.2",H596="Muud kulud","2.4",H596="Muud tegevuskulud","2.4",H596="Sotsiaaltoetused","2.3",H596="Muud antud toetused ja ülekanded","2.3",H596="Materiaalsete ja immateriaalsete vara soetamine/renoveerimine","4")</f>
        <v>2.1</v>
      </c>
    </row>
    <row r="597" spans="1:22" x14ac:dyDescent="0.3">
      <c r="A597" s="22" t="s">
        <v>29</v>
      </c>
      <c r="B597" s="22" t="s">
        <v>30</v>
      </c>
      <c r="C597" s="22" t="s">
        <v>31</v>
      </c>
      <c r="D597" s="22" t="s">
        <v>50</v>
      </c>
      <c r="E597" s="22" t="s">
        <v>126</v>
      </c>
      <c r="F597" s="22" t="s">
        <v>127</v>
      </c>
      <c r="G597" s="22" t="s">
        <v>156</v>
      </c>
      <c r="H597" s="22" t="s">
        <v>63</v>
      </c>
      <c r="I597" s="22" t="s">
        <v>37</v>
      </c>
      <c r="J597" s="22" t="s">
        <v>38</v>
      </c>
      <c r="K597" s="22" t="s">
        <v>38</v>
      </c>
      <c r="L597" s="23">
        <v>0</v>
      </c>
      <c r="M597" s="23">
        <v>0</v>
      </c>
      <c r="N597" s="23">
        <v>-8.6175000001276203E-4</v>
      </c>
      <c r="O597" s="23">
        <f t="shared" si="53"/>
        <v>8.6175000001276203E-4</v>
      </c>
      <c r="P597" s="23">
        <f>O597</f>
        <v>8.6175000001276203E-4</v>
      </c>
      <c r="Q597" s="23">
        <v>0</v>
      </c>
      <c r="R597" s="23">
        <v>0</v>
      </c>
      <c r="S597" s="23">
        <f t="shared" si="54"/>
        <v>0</v>
      </c>
      <c r="T597" s="23">
        <v>0</v>
      </c>
      <c r="U597" s="23"/>
      <c r="V597" s="35" t="str" cm="1">
        <f t="array" ref="V597">_xlfn.IFS(H597="Majandamiskulud","2.1",H597="Tööjõukulud","2.2",H597="Muud kulud","2.4",H597="Muud tegevuskulud","2.4",H597="Sotsiaaltoetused","2.3",H597="Muud antud toetused ja ülekanded","2.3",H597="Materiaalsete ja immateriaalsete vara soetamine/renoveerimine","4")</f>
        <v>2.3</v>
      </c>
    </row>
    <row r="598" spans="1:22" x14ac:dyDescent="0.3">
      <c r="A598" s="22" t="s">
        <v>29</v>
      </c>
      <c r="B598" s="22" t="s">
        <v>30</v>
      </c>
      <c r="C598" s="22" t="s">
        <v>31</v>
      </c>
      <c r="D598" s="22" t="s">
        <v>50</v>
      </c>
      <c r="E598" s="22" t="s">
        <v>126</v>
      </c>
      <c r="F598" s="22" t="s">
        <v>127</v>
      </c>
      <c r="G598" s="22" t="s">
        <v>156</v>
      </c>
      <c r="H598" s="22" t="s">
        <v>63</v>
      </c>
      <c r="I598" s="22" t="s">
        <v>37</v>
      </c>
      <c r="J598" s="22" t="s">
        <v>64</v>
      </c>
      <c r="K598" s="22" t="s">
        <v>65</v>
      </c>
      <c r="L598" s="23">
        <v>10945.552388461998</v>
      </c>
      <c r="M598" s="23">
        <v>0</v>
      </c>
      <c r="N598" s="23">
        <v>10944.8776182</v>
      </c>
      <c r="O598" s="23">
        <f t="shared" si="53"/>
        <v>0.67477026199776446</v>
      </c>
      <c r="P598" s="23">
        <f>O598</f>
        <v>0.67477026199776446</v>
      </c>
      <c r="Q598" s="23">
        <v>0</v>
      </c>
      <c r="R598" s="23">
        <v>0</v>
      </c>
      <c r="S598" s="23">
        <f t="shared" si="54"/>
        <v>0</v>
      </c>
      <c r="T598" s="23">
        <f>P598</f>
        <v>0.67477026199776446</v>
      </c>
      <c r="U598" s="23"/>
      <c r="V598" s="35" t="str" cm="1">
        <f t="array" ref="V598">_xlfn.IFS(H598="Majandamiskulud","2.1",H598="Tööjõukulud","2.2",H598="Muud kulud","2.4",H598="Muud tegevuskulud","2.4",H598="Sotsiaaltoetused","2.3",H598="Muud antud toetused ja ülekanded","2.3",H598="Materiaalsete ja immateriaalsete vara soetamine/renoveerimine","4")</f>
        <v>2.3</v>
      </c>
    </row>
    <row r="599" spans="1:22" x14ac:dyDescent="0.3">
      <c r="A599" s="22" t="s">
        <v>29</v>
      </c>
      <c r="B599" s="22" t="s">
        <v>30</v>
      </c>
      <c r="C599" s="22" t="s">
        <v>31</v>
      </c>
      <c r="D599" s="22" t="s">
        <v>50</v>
      </c>
      <c r="E599" s="22" t="s">
        <v>126</v>
      </c>
      <c r="F599" s="22" t="s">
        <v>127</v>
      </c>
      <c r="G599" s="22" t="s">
        <v>156</v>
      </c>
      <c r="H599" s="22" t="s">
        <v>63</v>
      </c>
      <c r="I599" s="22" t="s">
        <v>37</v>
      </c>
      <c r="J599" s="22" t="s">
        <v>161</v>
      </c>
      <c r="K599" s="22" t="s">
        <v>162</v>
      </c>
      <c r="L599" s="23">
        <v>1044454</v>
      </c>
      <c r="M599" s="23">
        <v>0</v>
      </c>
      <c r="N599" s="23">
        <v>0</v>
      </c>
      <c r="O599" s="23">
        <f t="shared" si="53"/>
        <v>1044454</v>
      </c>
      <c r="P599" s="23">
        <v>0</v>
      </c>
      <c r="Q599" s="23">
        <v>0</v>
      </c>
      <c r="R599" s="23">
        <v>0</v>
      </c>
      <c r="S599" s="23">
        <f t="shared" si="54"/>
        <v>0</v>
      </c>
      <c r="T599" s="23">
        <f>O599</f>
        <v>1044454</v>
      </c>
      <c r="U599" s="23"/>
      <c r="V599" s="35" t="str" cm="1">
        <f t="array" ref="V599">_xlfn.IFS(H599="Majandamiskulud","2.1",H599="Tööjõukulud","2.2",H599="Muud kulud","2.4",H599="Muud tegevuskulud","2.4",H599="Sotsiaaltoetused","2.3",H599="Muud antud toetused ja ülekanded","2.3",H599="Materiaalsete ja immateriaalsete vara soetamine/renoveerimine","4")</f>
        <v>2.3</v>
      </c>
    </row>
    <row r="600" spans="1:22" x14ac:dyDescent="0.3">
      <c r="A600" s="22" t="s">
        <v>29</v>
      </c>
      <c r="B600" s="22" t="s">
        <v>30</v>
      </c>
      <c r="C600" s="22" t="s">
        <v>31</v>
      </c>
      <c r="D600" s="22" t="s">
        <v>50</v>
      </c>
      <c r="E600" s="22" t="s">
        <v>126</v>
      </c>
      <c r="F600" s="22" t="s">
        <v>127</v>
      </c>
      <c r="G600" s="22" t="s">
        <v>156</v>
      </c>
      <c r="H600" s="22" t="s">
        <v>45</v>
      </c>
      <c r="I600" s="22" t="s">
        <v>37</v>
      </c>
      <c r="J600" s="22" t="s">
        <v>38</v>
      </c>
      <c r="K600" s="22" t="s">
        <v>38</v>
      </c>
      <c r="L600" s="23">
        <v>632.48043539708533</v>
      </c>
      <c r="M600" s="23">
        <v>0</v>
      </c>
      <c r="N600" s="23">
        <v>551.19453936319633</v>
      </c>
      <c r="O600" s="23">
        <f t="shared" si="53"/>
        <v>81.285896033889003</v>
      </c>
      <c r="P600" s="23">
        <f t="shared" ref="P600:P602" si="57">O600</f>
        <v>81.285896033889003</v>
      </c>
      <c r="Q600" s="23">
        <v>0</v>
      </c>
      <c r="R600" s="23">
        <v>0</v>
      </c>
      <c r="S600" s="23">
        <f t="shared" si="54"/>
        <v>0</v>
      </c>
      <c r="T600" s="23">
        <v>0</v>
      </c>
      <c r="U600" s="23"/>
      <c r="V600" s="35" t="str" cm="1">
        <f t="array" ref="V600">_xlfn.IFS(H600="Majandamiskulud","2.1",H600="Tööjõukulud","2.2",H600="Muud kulud","2.4",H600="Muud tegevuskulud","2.4",H600="Sotsiaaltoetused","2.3",H600="Muud antud toetused ja ülekanded","2.3",H600="Materiaalsete ja immateriaalsete vara soetamine/renoveerimine","4")</f>
        <v>2.4</v>
      </c>
    </row>
    <row r="601" spans="1:22" x14ac:dyDescent="0.3">
      <c r="A601" s="22" t="s">
        <v>29</v>
      </c>
      <c r="B601" s="22" t="s">
        <v>30</v>
      </c>
      <c r="C601" s="22" t="s">
        <v>31</v>
      </c>
      <c r="D601" s="22" t="s">
        <v>50</v>
      </c>
      <c r="E601" s="22" t="s">
        <v>126</v>
      </c>
      <c r="F601" s="22" t="s">
        <v>127</v>
      </c>
      <c r="G601" s="22" t="s">
        <v>156</v>
      </c>
      <c r="H601" s="22" t="s">
        <v>66</v>
      </c>
      <c r="I601" s="22" t="s">
        <v>37</v>
      </c>
      <c r="J601" s="22" t="s">
        <v>38</v>
      </c>
      <c r="K601" s="22" t="s">
        <v>38</v>
      </c>
      <c r="L601" s="23">
        <v>1056.2954652282451</v>
      </c>
      <c r="M601" s="23">
        <v>0</v>
      </c>
      <c r="N601" s="23">
        <v>866.70331087179011</v>
      </c>
      <c r="O601" s="23">
        <f t="shared" si="53"/>
        <v>189.59215435645501</v>
      </c>
      <c r="P601" s="23">
        <f t="shared" si="57"/>
        <v>189.59215435645501</v>
      </c>
      <c r="Q601" s="23">
        <v>0</v>
      </c>
      <c r="R601" s="23">
        <v>0</v>
      </c>
      <c r="S601" s="23">
        <f t="shared" si="54"/>
        <v>0</v>
      </c>
      <c r="T601" s="23">
        <v>0</v>
      </c>
      <c r="U601" s="23"/>
      <c r="V601" s="35" t="str" cm="1">
        <f t="array" ref="V601">_xlfn.IFS(H601="Majandamiskulud","2.1",H601="Tööjõukulud","2.2",H601="Muud kulud","2.4",H601="Muud tegevuskulud","2.4",H601="Sotsiaaltoetused","2.3",H601="Muud antud toetused ja ülekanded","2.3",H601="Materiaalsete ja immateriaalsete vara soetamine/renoveerimine","4")</f>
        <v>2.3</v>
      </c>
    </row>
    <row r="602" spans="1:22" x14ac:dyDescent="0.3">
      <c r="A602" s="22" t="s">
        <v>29</v>
      </c>
      <c r="B602" s="22" t="s">
        <v>30</v>
      </c>
      <c r="C602" s="22" t="s">
        <v>31</v>
      </c>
      <c r="D602" s="22" t="s">
        <v>50</v>
      </c>
      <c r="E602" s="22" t="s">
        <v>126</v>
      </c>
      <c r="F602" s="22" t="s">
        <v>127</v>
      </c>
      <c r="G602" s="22" t="s">
        <v>156</v>
      </c>
      <c r="H602" s="22" t="s">
        <v>46</v>
      </c>
      <c r="I602" s="22" t="s">
        <v>37</v>
      </c>
      <c r="J602" s="22" t="s">
        <v>38</v>
      </c>
      <c r="K602" s="22" t="s">
        <v>38</v>
      </c>
      <c r="L602" s="23">
        <v>598585.20968377509</v>
      </c>
      <c r="M602" s="23">
        <v>55664.275751166533</v>
      </c>
      <c r="N602" s="23">
        <v>542919.3205968102</v>
      </c>
      <c r="O602" s="23">
        <f t="shared" si="53"/>
        <v>55665.889086964889</v>
      </c>
      <c r="P602" s="23">
        <f t="shared" si="57"/>
        <v>55665.889086964889</v>
      </c>
      <c r="Q602" s="23">
        <v>0</v>
      </c>
      <c r="R602" s="23">
        <v>0</v>
      </c>
      <c r="S602" s="23">
        <f t="shared" si="54"/>
        <v>0</v>
      </c>
      <c r="T602" s="23">
        <v>0</v>
      </c>
      <c r="U602" s="23"/>
      <c r="V602" s="35" t="str" cm="1">
        <f t="array" ref="V602">_xlfn.IFS(H602="Majandamiskulud","2.1",H602="Tööjõukulud","2.2",H602="Muud kulud","2.4",H602="Muud tegevuskulud","2.4",H602="Sotsiaaltoetused","2.3",H602="Muud antud toetused ja ülekanded","2.3",H602="Materiaalsete ja immateriaalsete vara soetamine/renoveerimine","4")</f>
        <v>2.2</v>
      </c>
    </row>
    <row r="603" spans="1:22" x14ac:dyDescent="0.3">
      <c r="A603" s="22" t="s">
        <v>29</v>
      </c>
      <c r="B603" s="22" t="s">
        <v>30</v>
      </c>
      <c r="C603" s="22" t="s">
        <v>31</v>
      </c>
      <c r="D603" s="22" t="s">
        <v>50</v>
      </c>
      <c r="E603" s="22" t="s">
        <v>126</v>
      </c>
      <c r="F603" s="22" t="s">
        <v>127</v>
      </c>
      <c r="G603" s="22" t="s">
        <v>156</v>
      </c>
      <c r="H603" s="22" t="s">
        <v>46</v>
      </c>
      <c r="I603" s="22" t="s">
        <v>37</v>
      </c>
      <c r="J603" s="22" t="s">
        <v>159</v>
      </c>
      <c r="K603" s="22" t="s">
        <v>160</v>
      </c>
      <c r="L603" s="23">
        <v>0</v>
      </c>
      <c r="M603" s="23">
        <v>0</v>
      </c>
      <c r="N603" s="23">
        <v>216.55450009301148</v>
      </c>
      <c r="O603" s="23">
        <f t="shared" si="53"/>
        <v>-216.55450009301148</v>
      </c>
      <c r="P603" s="23">
        <v>0</v>
      </c>
      <c r="Q603" s="23">
        <v>0</v>
      </c>
      <c r="R603" s="23">
        <v>0</v>
      </c>
      <c r="S603" s="23">
        <f t="shared" si="54"/>
        <v>0</v>
      </c>
      <c r="T603" s="23">
        <f>O603</f>
        <v>-216.55450009301148</v>
      </c>
      <c r="U603" s="23"/>
      <c r="V603" s="35" t="str" cm="1">
        <f t="array" ref="V603">_xlfn.IFS(H603="Majandamiskulud","2.1",H603="Tööjõukulud","2.2",H603="Muud kulud","2.4",H603="Muud tegevuskulud","2.4",H603="Sotsiaaltoetused","2.3",H603="Muud antud toetused ja ülekanded","2.3",H603="Materiaalsete ja immateriaalsete vara soetamine/renoveerimine","4")</f>
        <v>2.2</v>
      </c>
    </row>
    <row r="604" spans="1:22" x14ac:dyDescent="0.3">
      <c r="A604" s="22" t="s">
        <v>29</v>
      </c>
      <c r="B604" s="22" t="s">
        <v>30</v>
      </c>
      <c r="C604" s="22" t="s">
        <v>31</v>
      </c>
      <c r="D604" s="22" t="s">
        <v>55</v>
      </c>
      <c r="E604" s="22" t="s">
        <v>56</v>
      </c>
      <c r="F604" s="22" t="s">
        <v>57</v>
      </c>
      <c r="G604" s="22" t="s">
        <v>156</v>
      </c>
      <c r="H604" s="22" t="s">
        <v>36</v>
      </c>
      <c r="I604" s="22" t="s">
        <v>37</v>
      </c>
      <c r="J604" s="22" t="s">
        <v>38</v>
      </c>
      <c r="K604" s="22" t="s">
        <v>38</v>
      </c>
      <c r="L604" s="23">
        <v>58778.837136143193</v>
      </c>
      <c r="M604" s="23">
        <v>8548.4907164214201</v>
      </c>
      <c r="N604" s="23">
        <v>47983.002750113832</v>
      </c>
      <c r="O604" s="23">
        <f t="shared" si="53"/>
        <v>10795.834386029361</v>
      </c>
      <c r="P604" s="23">
        <f>O604</f>
        <v>10795.834386029361</v>
      </c>
      <c r="Q604" s="23">
        <v>0</v>
      </c>
      <c r="R604" s="23">
        <v>0</v>
      </c>
      <c r="S604" s="23">
        <f t="shared" si="54"/>
        <v>0</v>
      </c>
      <c r="T604" s="23">
        <v>0</v>
      </c>
      <c r="U604" s="23"/>
      <c r="V604" s="35" t="str" cm="1">
        <f t="array" ref="V604">_xlfn.IFS(H604="Majandamiskulud","2.1",H604="Tööjõukulud","2.2",H604="Muud kulud","2.4",H604="Muud tegevuskulud","2.4",H604="Sotsiaaltoetused","2.3",H604="Muud antud toetused ja ülekanded","2.3",H604="Materiaalsete ja immateriaalsete vara soetamine/renoveerimine","4")</f>
        <v>2.1</v>
      </c>
    </row>
    <row r="605" spans="1:22" x14ac:dyDescent="0.3">
      <c r="A605" s="22" t="s">
        <v>29</v>
      </c>
      <c r="B605" s="22" t="s">
        <v>30</v>
      </c>
      <c r="C605" s="22" t="s">
        <v>31</v>
      </c>
      <c r="D605" s="22" t="s">
        <v>55</v>
      </c>
      <c r="E605" s="22" t="s">
        <v>56</v>
      </c>
      <c r="F605" s="22" t="s">
        <v>57</v>
      </c>
      <c r="G605" s="22" t="s">
        <v>156</v>
      </c>
      <c r="H605" s="22" t="s">
        <v>36</v>
      </c>
      <c r="I605" s="22" t="s">
        <v>37</v>
      </c>
      <c r="J605" s="22" t="s">
        <v>39</v>
      </c>
      <c r="K605" s="22" t="s">
        <v>40</v>
      </c>
      <c r="L605" s="23">
        <v>22515.164350494164</v>
      </c>
      <c r="M605" s="23">
        <v>0</v>
      </c>
      <c r="N605" s="23">
        <v>21321.661326346963</v>
      </c>
      <c r="O605" s="23">
        <f t="shared" si="53"/>
        <v>1193.5030241472014</v>
      </c>
      <c r="P605" s="23">
        <v>0</v>
      </c>
      <c r="Q605" s="23">
        <v>0</v>
      </c>
      <c r="R605" s="23">
        <v>0</v>
      </c>
      <c r="S605" s="23">
        <f t="shared" si="54"/>
        <v>0</v>
      </c>
      <c r="T605" s="23">
        <f>O605</f>
        <v>1193.5030241472014</v>
      </c>
      <c r="U605" s="23"/>
      <c r="V605" s="35" t="str" cm="1">
        <f t="array" ref="V605">_xlfn.IFS(H605="Majandamiskulud","2.1",H605="Tööjõukulud","2.2",H605="Muud kulud","2.4",H605="Muud tegevuskulud","2.4",H605="Sotsiaaltoetused","2.3",H605="Muud antud toetused ja ülekanded","2.3",H605="Materiaalsete ja immateriaalsete vara soetamine/renoveerimine","4")</f>
        <v>2.1</v>
      </c>
    </row>
    <row r="606" spans="1:22" x14ac:dyDescent="0.3">
      <c r="A606" s="22" t="s">
        <v>29</v>
      </c>
      <c r="B606" s="22" t="s">
        <v>30</v>
      </c>
      <c r="C606" s="22" t="s">
        <v>31</v>
      </c>
      <c r="D606" s="22" t="s">
        <v>55</v>
      </c>
      <c r="E606" s="22" t="s">
        <v>56</v>
      </c>
      <c r="F606" s="22" t="s">
        <v>57</v>
      </c>
      <c r="G606" s="22" t="s">
        <v>156</v>
      </c>
      <c r="H606" s="22" t="s">
        <v>36</v>
      </c>
      <c r="I606" s="22" t="s">
        <v>37</v>
      </c>
      <c r="J606" s="22" t="s">
        <v>159</v>
      </c>
      <c r="K606" s="22" t="s">
        <v>160</v>
      </c>
      <c r="L606" s="23">
        <v>391.66640246077014</v>
      </c>
      <c r="M606" s="23">
        <v>391.66640246077014</v>
      </c>
      <c r="N606" s="23">
        <v>381.69209194380056</v>
      </c>
      <c r="O606" s="23">
        <f t="shared" si="53"/>
        <v>9.9743105169695809</v>
      </c>
      <c r="P606" s="23">
        <v>0</v>
      </c>
      <c r="Q606" s="23">
        <v>0</v>
      </c>
      <c r="R606" s="23">
        <v>0</v>
      </c>
      <c r="S606" s="23">
        <f t="shared" si="54"/>
        <v>0</v>
      </c>
      <c r="T606" s="23">
        <f>O606</f>
        <v>9.9743105169695809</v>
      </c>
      <c r="U606" s="23"/>
      <c r="V606" s="35" t="str" cm="1">
        <f t="array" ref="V606">_xlfn.IFS(H606="Majandamiskulud","2.1",H606="Tööjõukulud","2.2",H606="Muud kulud","2.4",H606="Muud tegevuskulud","2.4",H606="Sotsiaaltoetused","2.3",H606="Muud antud toetused ja ülekanded","2.3",H606="Materiaalsete ja immateriaalsete vara soetamine/renoveerimine","4")</f>
        <v>2.1</v>
      </c>
    </row>
    <row r="607" spans="1:22" x14ac:dyDescent="0.3">
      <c r="A607" s="22" t="s">
        <v>29</v>
      </c>
      <c r="B607" s="22" t="s">
        <v>30</v>
      </c>
      <c r="C607" s="22" t="s">
        <v>31</v>
      </c>
      <c r="D607" s="22" t="s">
        <v>55</v>
      </c>
      <c r="E607" s="22" t="s">
        <v>56</v>
      </c>
      <c r="F607" s="22" t="s">
        <v>57</v>
      </c>
      <c r="G607" s="22" t="s">
        <v>156</v>
      </c>
      <c r="H607" s="22" t="s">
        <v>63</v>
      </c>
      <c r="I607" s="22" t="s">
        <v>37</v>
      </c>
      <c r="J607" s="22" t="s">
        <v>38</v>
      </c>
      <c r="K607" s="22" t="s">
        <v>38</v>
      </c>
      <c r="L607" s="23">
        <v>0</v>
      </c>
      <c r="M607" s="23">
        <v>0</v>
      </c>
      <c r="N607" s="23">
        <v>-3.5374999997657142E-3</v>
      </c>
      <c r="O607" s="23">
        <f t="shared" si="53"/>
        <v>3.5374999997657142E-3</v>
      </c>
      <c r="P607" s="23">
        <f t="shared" ref="P607:P610" si="58">O607</f>
        <v>3.5374999997657142E-3</v>
      </c>
      <c r="Q607" s="23">
        <v>0</v>
      </c>
      <c r="R607" s="23">
        <v>0</v>
      </c>
      <c r="S607" s="23">
        <f t="shared" si="54"/>
        <v>0</v>
      </c>
      <c r="T607" s="23">
        <v>0</v>
      </c>
      <c r="U607" s="23"/>
      <c r="V607" s="35" t="str" cm="1">
        <f t="array" ref="V607">_xlfn.IFS(H607="Majandamiskulud","2.1",H607="Tööjõukulud","2.2",H607="Muud kulud","2.4",H607="Muud tegevuskulud","2.4",H607="Sotsiaaltoetused","2.3",H607="Muud antud toetused ja ülekanded","2.3",H607="Materiaalsete ja immateriaalsete vara soetamine/renoveerimine","4")</f>
        <v>2.3</v>
      </c>
    </row>
    <row r="608" spans="1:22" x14ac:dyDescent="0.3">
      <c r="A608" s="22" t="s">
        <v>29</v>
      </c>
      <c r="B608" s="22" t="s">
        <v>30</v>
      </c>
      <c r="C608" s="22" t="s">
        <v>31</v>
      </c>
      <c r="D608" s="22" t="s">
        <v>55</v>
      </c>
      <c r="E608" s="22" t="s">
        <v>56</v>
      </c>
      <c r="F608" s="22" t="s">
        <v>57</v>
      </c>
      <c r="G608" s="22" t="s">
        <v>156</v>
      </c>
      <c r="H608" s="22" t="s">
        <v>45</v>
      </c>
      <c r="I608" s="22" t="s">
        <v>37</v>
      </c>
      <c r="J608" s="22" t="s">
        <v>38</v>
      </c>
      <c r="K608" s="22" t="s">
        <v>38</v>
      </c>
      <c r="L608" s="23">
        <v>229.65930375992627</v>
      </c>
      <c r="M608" s="23">
        <v>0</v>
      </c>
      <c r="N608" s="23">
        <v>193.46858111080601</v>
      </c>
      <c r="O608" s="23">
        <f t="shared" si="53"/>
        <v>36.190722649120261</v>
      </c>
      <c r="P608" s="23">
        <f t="shared" si="58"/>
        <v>36.190722649120261</v>
      </c>
      <c r="Q608" s="23">
        <v>0</v>
      </c>
      <c r="R608" s="23">
        <v>0</v>
      </c>
      <c r="S608" s="23">
        <f t="shared" si="54"/>
        <v>0</v>
      </c>
      <c r="T608" s="23">
        <v>0</v>
      </c>
      <c r="U608" s="23"/>
      <c r="V608" s="35" t="str" cm="1">
        <f t="array" ref="V608">_xlfn.IFS(H608="Majandamiskulud","2.1",H608="Tööjõukulud","2.2",H608="Muud kulud","2.4",H608="Muud tegevuskulud","2.4",H608="Sotsiaaltoetused","2.3",H608="Muud antud toetused ja ülekanded","2.3",H608="Materiaalsete ja immateriaalsete vara soetamine/renoveerimine","4")</f>
        <v>2.4</v>
      </c>
    </row>
    <row r="609" spans="1:22" x14ac:dyDescent="0.3">
      <c r="A609" s="22" t="s">
        <v>29</v>
      </c>
      <c r="B609" s="22" t="s">
        <v>30</v>
      </c>
      <c r="C609" s="22" t="s">
        <v>31</v>
      </c>
      <c r="D609" s="22" t="s">
        <v>55</v>
      </c>
      <c r="E609" s="22" t="s">
        <v>56</v>
      </c>
      <c r="F609" s="22" t="s">
        <v>57</v>
      </c>
      <c r="G609" s="22" t="s">
        <v>156</v>
      </c>
      <c r="H609" s="22" t="s">
        <v>66</v>
      </c>
      <c r="I609" s="22" t="s">
        <v>37</v>
      </c>
      <c r="J609" s="22" t="s">
        <v>38</v>
      </c>
      <c r="K609" s="22" t="s">
        <v>38</v>
      </c>
      <c r="L609" s="23">
        <v>541.74393723252479</v>
      </c>
      <c r="M609" s="23">
        <v>0</v>
      </c>
      <c r="N609" s="23">
        <v>444.50750713266751</v>
      </c>
      <c r="O609" s="23">
        <f t="shared" si="53"/>
        <v>97.236430099857273</v>
      </c>
      <c r="P609" s="23">
        <f t="shared" si="58"/>
        <v>97.236430099857273</v>
      </c>
      <c r="Q609" s="23">
        <v>0</v>
      </c>
      <c r="R609" s="23">
        <v>0</v>
      </c>
      <c r="S609" s="23">
        <f t="shared" si="54"/>
        <v>0</v>
      </c>
      <c r="T609" s="23">
        <v>0</v>
      </c>
      <c r="U609" s="23"/>
      <c r="V609" s="35" t="str" cm="1">
        <f t="array" ref="V609">_xlfn.IFS(H609="Majandamiskulud","2.1",H609="Tööjõukulud","2.2",H609="Muud kulud","2.4",H609="Muud tegevuskulud","2.4",H609="Sotsiaaltoetused","2.3",H609="Muud antud toetused ja ülekanded","2.3",H609="Materiaalsete ja immateriaalsete vara soetamine/renoveerimine","4")</f>
        <v>2.3</v>
      </c>
    </row>
    <row r="610" spans="1:22" x14ac:dyDescent="0.3">
      <c r="A610" s="22" t="s">
        <v>29</v>
      </c>
      <c r="B610" s="22" t="s">
        <v>30</v>
      </c>
      <c r="C610" s="22" t="s">
        <v>31</v>
      </c>
      <c r="D610" s="22" t="s">
        <v>55</v>
      </c>
      <c r="E610" s="22" t="s">
        <v>56</v>
      </c>
      <c r="F610" s="22" t="s">
        <v>57</v>
      </c>
      <c r="G610" s="22" t="s">
        <v>156</v>
      </c>
      <c r="H610" s="22" t="s">
        <v>46</v>
      </c>
      <c r="I610" s="22" t="s">
        <v>37</v>
      </c>
      <c r="J610" s="22" t="s">
        <v>38</v>
      </c>
      <c r="K610" s="22" t="s">
        <v>38</v>
      </c>
      <c r="L610" s="23">
        <v>248694.81515962342</v>
      </c>
      <c r="M610" s="23">
        <v>19587.715494419965</v>
      </c>
      <c r="N610" s="23">
        <v>235367.34840518501</v>
      </c>
      <c r="O610" s="23">
        <f t="shared" si="53"/>
        <v>13327.466754438414</v>
      </c>
      <c r="P610" s="23">
        <f t="shared" si="58"/>
        <v>13327.466754438414</v>
      </c>
      <c r="Q610" s="23">
        <v>0</v>
      </c>
      <c r="R610" s="23">
        <v>0</v>
      </c>
      <c r="S610" s="23">
        <f t="shared" si="54"/>
        <v>0</v>
      </c>
      <c r="T610" s="23">
        <v>0</v>
      </c>
      <c r="U610" s="23"/>
      <c r="V610" s="35" t="str" cm="1">
        <f t="array" ref="V610">_xlfn.IFS(H610="Majandamiskulud","2.1",H610="Tööjõukulud","2.2",H610="Muud kulud","2.4",H610="Muud tegevuskulud","2.4",H610="Sotsiaaltoetused","2.3",H610="Muud antud toetused ja ülekanded","2.3",H610="Materiaalsete ja immateriaalsete vara soetamine/renoveerimine","4")</f>
        <v>2.2</v>
      </c>
    </row>
    <row r="611" spans="1:22" x14ac:dyDescent="0.3">
      <c r="A611" s="22" t="s">
        <v>29</v>
      </c>
      <c r="B611" s="22" t="s">
        <v>30</v>
      </c>
      <c r="C611" s="22" t="s">
        <v>31</v>
      </c>
      <c r="D611" s="22" t="s">
        <v>55</v>
      </c>
      <c r="E611" s="22" t="s">
        <v>56</v>
      </c>
      <c r="F611" s="22" t="s">
        <v>57</v>
      </c>
      <c r="G611" s="22" t="s">
        <v>156</v>
      </c>
      <c r="H611" s="22" t="s">
        <v>46</v>
      </c>
      <c r="I611" s="22" t="s">
        <v>37</v>
      </c>
      <c r="J611" s="22" t="s">
        <v>159</v>
      </c>
      <c r="K611" s="22" t="s">
        <v>160</v>
      </c>
      <c r="L611" s="23">
        <v>0</v>
      </c>
      <c r="M611" s="23">
        <v>0</v>
      </c>
      <c r="N611" s="23">
        <v>76.024250626209422</v>
      </c>
      <c r="O611" s="23">
        <f t="shared" si="53"/>
        <v>-76.024250626209422</v>
      </c>
      <c r="P611" s="23">
        <v>0</v>
      </c>
      <c r="Q611" s="23">
        <v>0</v>
      </c>
      <c r="R611" s="23">
        <v>0</v>
      </c>
      <c r="S611" s="23">
        <f t="shared" si="54"/>
        <v>0</v>
      </c>
      <c r="T611" s="23">
        <f>O611</f>
        <v>-76.024250626209422</v>
      </c>
      <c r="U611" s="23"/>
      <c r="V611" s="35" t="str" cm="1">
        <f t="array" ref="V611">_xlfn.IFS(H611="Majandamiskulud","2.1",H611="Tööjõukulud","2.2",H611="Muud kulud","2.4",H611="Muud tegevuskulud","2.4",H611="Sotsiaaltoetused","2.3",H611="Muud antud toetused ja ülekanded","2.3",H611="Materiaalsete ja immateriaalsete vara soetamine/renoveerimine","4")</f>
        <v>2.2</v>
      </c>
    </row>
    <row r="612" spans="1:22" x14ac:dyDescent="0.3">
      <c r="A612" s="22" t="s">
        <v>29</v>
      </c>
      <c r="B612" s="22" t="s">
        <v>30</v>
      </c>
      <c r="C612" s="22" t="s">
        <v>31</v>
      </c>
      <c r="D612" s="22" t="s">
        <v>55</v>
      </c>
      <c r="E612" s="22" t="s">
        <v>67</v>
      </c>
      <c r="F612" s="22" t="s">
        <v>68</v>
      </c>
      <c r="G612" s="22" t="s">
        <v>156</v>
      </c>
      <c r="H612" s="22" t="s">
        <v>36</v>
      </c>
      <c r="I612" s="22" t="s">
        <v>37</v>
      </c>
      <c r="J612" s="22" t="s">
        <v>38</v>
      </c>
      <c r="K612" s="22" t="s">
        <v>38</v>
      </c>
      <c r="L612" s="23">
        <v>288325.52867197385</v>
      </c>
      <c r="M612" s="23">
        <v>13490.726884728181</v>
      </c>
      <c r="N612" s="23">
        <v>217451.75716784806</v>
      </c>
      <c r="O612" s="23">
        <f t="shared" si="53"/>
        <v>70873.771504125791</v>
      </c>
      <c r="P612" s="23">
        <f>O612</f>
        <v>70873.771504125791</v>
      </c>
      <c r="Q612" s="23">
        <v>0</v>
      </c>
      <c r="R612" s="23">
        <v>0</v>
      </c>
      <c r="S612" s="23">
        <f t="shared" si="54"/>
        <v>0</v>
      </c>
      <c r="T612" s="23">
        <v>0</v>
      </c>
      <c r="U612" s="23"/>
      <c r="V612" s="35" t="str" cm="1">
        <f t="array" ref="V612">_xlfn.IFS(H612="Majandamiskulud","2.1",H612="Tööjõukulud","2.2",H612="Muud kulud","2.4",H612="Muud tegevuskulud","2.4",H612="Sotsiaaltoetused","2.3",H612="Muud antud toetused ja ülekanded","2.3",H612="Materiaalsete ja immateriaalsete vara soetamine/renoveerimine","4")</f>
        <v>2.1</v>
      </c>
    </row>
    <row r="613" spans="1:22" x14ac:dyDescent="0.3">
      <c r="A613" s="22" t="s">
        <v>29</v>
      </c>
      <c r="B613" s="22" t="s">
        <v>30</v>
      </c>
      <c r="C613" s="22" t="s">
        <v>31</v>
      </c>
      <c r="D613" s="22" t="s">
        <v>55</v>
      </c>
      <c r="E613" s="22" t="s">
        <v>67</v>
      </c>
      <c r="F613" s="22" t="s">
        <v>68</v>
      </c>
      <c r="G613" s="22" t="s">
        <v>156</v>
      </c>
      <c r="H613" s="22" t="s">
        <v>36</v>
      </c>
      <c r="I613" s="22" t="s">
        <v>37</v>
      </c>
      <c r="J613" s="22" t="s">
        <v>39</v>
      </c>
      <c r="K613" s="22" t="s">
        <v>40</v>
      </c>
      <c r="L613" s="23">
        <v>34687.274740082401</v>
      </c>
      <c r="M613" s="23">
        <v>0</v>
      </c>
      <c r="N613" s="23">
        <v>33323.723899285498</v>
      </c>
      <c r="O613" s="23">
        <f t="shared" si="53"/>
        <v>1363.5508407969028</v>
      </c>
      <c r="P613" s="23">
        <v>0</v>
      </c>
      <c r="Q613" s="23">
        <v>0</v>
      </c>
      <c r="R613" s="23">
        <v>0</v>
      </c>
      <c r="S613" s="23">
        <f t="shared" si="54"/>
        <v>0</v>
      </c>
      <c r="T613" s="23">
        <f>O613</f>
        <v>1363.5508407969028</v>
      </c>
      <c r="U613" s="23"/>
      <c r="V613" s="35" t="str" cm="1">
        <f t="array" ref="V613">_xlfn.IFS(H613="Majandamiskulud","2.1",H613="Tööjõukulud","2.2",H613="Muud kulud","2.4",H613="Muud tegevuskulud","2.4",H613="Sotsiaaltoetused","2.3",H613="Muud antud toetused ja ülekanded","2.3",H613="Materiaalsete ja immateriaalsete vara soetamine/renoveerimine","4")</f>
        <v>2.1</v>
      </c>
    </row>
    <row r="614" spans="1:22" x14ac:dyDescent="0.3">
      <c r="A614" s="22" t="s">
        <v>29</v>
      </c>
      <c r="B614" s="22" t="s">
        <v>30</v>
      </c>
      <c r="C614" s="22" t="s">
        <v>31</v>
      </c>
      <c r="D614" s="22" t="s">
        <v>55</v>
      </c>
      <c r="E614" s="22" t="s">
        <v>67</v>
      </c>
      <c r="F614" s="22" t="s">
        <v>68</v>
      </c>
      <c r="G614" s="22" t="s">
        <v>156</v>
      </c>
      <c r="H614" s="22" t="s">
        <v>36</v>
      </c>
      <c r="I614" s="22" t="s">
        <v>37</v>
      </c>
      <c r="J614" s="22" t="s">
        <v>159</v>
      </c>
      <c r="K614" s="22" t="s">
        <v>160</v>
      </c>
      <c r="L614" s="23">
        <v>602.37938926533525</v>
      </c>
      <c r="M614" s="23">
        <v>602.37938926533525</v>
      </c>
      <c r="N614" s="23">
        <v>622.45983199818716</v>
      </c>
      <c r="O614" s="23">
        <f t="shared" si="53"/>
        <v>-20.080442732851907</v>
      </c>
      <c r="P614" s="23">
        <v>0</v>
      </c>
      <c r="Q614" s="23">
        <v>0</v>
      </c>
      <c r="R614" s="23">
        <v>0</v>
      </c>
      <c r="S614" s="23">
        <f t="shared" si="54"/>
        <v>0</v>
      </c>
      <c r="T614" s="23">
        <f>O614</f>
        <v>-20.080442732851907</v>
      </c>
      <c r="U614" s="23"/>
      <c r="V614" s="35" t="str" cm="1">
        <f t="array" ref="V614">_xlfn.IFS(H614="Majandamiskulud","2.1",H614="Tööjõukulud","2.2",H614="Muud kulud","2.4",H614="Muud tegevuskulud","2.4",H614="Sotsiaaltoetused","2.3",H614="Muud antud toetused ja ülekanded","2.3",H614="Materiaalsete ja immateriaalsete vara soetamine/renoveerimine","4")</f>
        <v>2.1</v>
      </c>
    </row>
    <row r="615" spans="1:22" x14ac:dyDescent="0.3">
      <c r="A615" s="22" t="s">
        <v>29</v>
      </c>
      <c r="B615" s="22" t="s">
        <v>30</v>
      </c>
      <c r="C615" s="22" t="s">
        <v>31</v>
      </c>
      <c r="D615" s="22" t="s">
        <v>55</v>
      </c>
      <c r="E615" s="22" t="s">
        <v>67</v>
      </c>
      <c r="F615" s="22" t="s">
        <v>68</v>
      </c>
      <c r="G615" s="22" t="s">
        <v>156</v>
      </c>
      <c r="H615" s="22" t="s">
        <v>63</v>
      </c>
      <c r="I615" s="22" t="s">
        <v>37</v>
      </c>
      <c r="J615" s="22" t="s">
        <v>38</v>
      </c>
      <c r="K615" s="22" t="s">
        <v>38</v>
      </c>
      <c r="L615" s="23">
        <v>11997.999900000001</v>
      </c>
      <c r="M615" s="23">
        <v>8876</v>
      </c>
      <c r="N615" s="23">
        <v>11997.52</v>
      </c>
      <c r="O615" s="23">
        <f t="shared" si="53"/>
        <v>0.47990000000027067</v>
      </c>
      <c r="P615" s="23">
        <f t="shared" ref="P615:P618" si="59">O615</f>
        <v>0.47990000000027067</v>
      </c>
      <c r="Q615" s="23">
        <v>0</v>
      </c>
      <c r="R615" s="23">
        <v>0</v>
      </c>
      <c r="S615" s="23">
        <f t="shared" si="54"/>
        <v>0</v>
      </c>
      <c r="T615" s="23">
        <v>0</v>
      </c>
      <c r="U615" s="23"/>
      <c r="V615" s="35" t="str" cm="1">
        <f t="array" ref="V615">_xlfn.IFS(H615="Majandamiskulud","2.1",H615="Tööjõukulud","2.2",H615="Muud kulud","2.4",H615="Muud tegevuskulud","2.4",H615="Sotsiaaltoetused","2.3",H615="Muud antud toetused ja ülekanded","2.3",H615="Materiaalsete ja immateriaalsete vara soetamine/renoveerimine","4")</f>
        <v>2.3</v>
      </c>
    </row>
    <row r="616" spans="1:22" x14ac:dyDescent="0.3">
      <c r="A616" s="22" t="s">
        <v>29</v>
      </c>
      <c r="B616" s="22" t="s">
        <v>30</v>
      </c>
      <c r="C616" s="22" t="s">
        <v>31</v>
      </c>
      <c r="D616" s="22" t="s">
        <v>55</v>
      </c>
      <c r="E616" s="22" t="s">
        <v>67</v>
      </c>
      <c r="F616" s="22" t="s">
        <v>68</v>
      </c>
      <c r="G616" s="22" t="s">
        <v>156</v>
      </c>
      <c r="H616" s="22" t="s">
        <v>45</v>
      </c>
      <c r="I616" s="22" t="s">
        <v>37</v>
      </c>
      <c r="J616" s="22" t="s">
        <v>38</v>
      </c>
      <c r="K616" s="22" t="s">
        <v>38</v>
      </c>
      <c r="L616" s="23">
        <v>354.37573373888495</v>
      </c>
      <c r="M616" s="23">
        <v>0</v>
      </c>
      <c r="N616" s="23">
        <v>315.50672135196152</v>
      </c>
      <c r="O616" s="23">
        <f t="shared" si="53"/>
        <v>38.86901238692343</v>
      </c>
      <c r="P616" s="23">
        <f t="shared" si="59"/>
        <v>38.86901238692343</v>
      </c>
      <c r="Q616" s="23">
        <v>0</v>
      </c>
      <c r="R616" s="23">
        <v>0</v>
      </c>
      <c r="S616" s="23">
        <f t="shared" si="54"/>
        <v>0</v>
      </c>
      <c r="T616" s="23">
        <v>0</v>
      </c>
      <c r="U616" s="23"/>
      <c r="V616" s="35" t="str" cm="1">
        <f t="array" ref="V616">_xlfn.IFS(H616="Majandamiskulud","2.1",H616="Tööjõukulud","2.2",H616="Muud kulud","2.4",H616="Muud tegevuskulud","2.4",H616="Sotsiaaltoetused","2.3",H616="Muud antud toetused ja ülekanded","2.3",H616="Materiaalsete ja immateriaalsete vara soetamine/renoveerimine","4")</f>
        <v>2.4</v>
      </c>
    </row>
    <row r="617" spans="1:22" x14ac:dyDescent="0.3">
      <c r="A617" s="22" t="s">
        <v>29</v>
      </c>
      <c r="B617" s="22" t="s">
        <v>30</v>
      </c>
      <c r="C617" s="22" t="s">
        <v>31</v>
      </c>
      <c r="D617" s="22" t="s">
        <v>55</v>
      </c>
      <c r="E617" s="22" t="s">
        <v>67</v>
      </c>
      <c r="F617" s="22" t="s">
        <v>68</v>
      </c>
      <c r="G617" s="22" t="s">
        <v>156</v>
      </c>
      <c r="H617" s="22" t="s">
        <v>66</v>
      </c>
      <c r="I617" s="22" t="s">
        <v>37</v>
      </c>
      <c r="J617" s="22" t="s">
        <v>38</v>
      </c>
      <c r="K617" s="22" t="s">
        <v>38</v>
      </c>
      <c r="L617" s="23">
        <v>2060.1937708036139</v>
      </c>
      <c r="M617" s="23">
        <v>0</v>
      </c>
      <c r="N617" s="23">
        <v>2049.3897230147409</v>
      </c>
      <c r="O617" s="23">
        <f t="shared" si="53"/>
        <v>10.804047788873049</v>
      </c>
      <c r="P617" s="23">
        <f t="shared" si="59"/>
        <v>10.804047788873049</v>
      </c>
      <c r="Q617" s="23">
        <v>0</v>
      </c>
      <c r="R617" s="23">
        <v>0</v>
      </c>
      <c r="S617" s="23">
        <f t="shared" si="54"/>
        <v>0</v>
      </c>
      <c r="T617" s="23">
        <v>0</v>
      </c>
      <c r="U617" s="23"/>
      <c r="V617" s="35" t="str" cm="1">
        <f t="array" ref="V617">_xlfn.IFS(H617="Majandamiskulud","2.1",H617="Tööjõukulud","2.2",H617="Muud kulud","2.4",H617="Muud tegevuskulud","2.4",H617="Sotsiaaltoetused","2.3",H617="Muud antud toetused ja ülekanded","2.3",H617="Materiaalsete ja immateriaalsete vara soetamine/renoveerimine","4")</f>
        <v>2.3</v>
      </c>
    </row>
    <row r="618" spans="1:22" x14ac:dyDescent="0.3">
      <c r="A618" s="22" t="s">
        <v>29</v>
      </c>
      <c r="B618" s="22" t="s">
        <v>30</v>
      </c>
      <c r="C618" s="22" t="s">
        <v>31</v>
      </c>
      <c r="D618" s="22" t="s">
        <v>55</v>
      </c>
      <c r="E618" s="22" t="s">
        <v>67</v>
      </c>
      <c r="F618" s="22" t="s">
        <v>68</v>
      </c>
      <c r="G618" s="22" t="s">
        <v>156</v>
      </c>
      <c r="H618" s="22" t="s">
        <v>46</v>
      </c>
      <c r="I618" s="22" t="s">
        <v>37</v>
      </c>
      <c r="J618" s="22" t="s">
        <v>38</v>
      </c>
      <c r="K618" s="22" t="s">
        <v>38</v>
      </c>
      <c r="L618" s="23">
        <v>608018.94117544591</v>
      </c>
      <c r="M618" s="23">
        <v>158799.72233927919</v>
      </c>
      <c r="N618" s="23">
        <v>377819.29460400989</v>
      </c>
      <c r="O618" s="23">
        <f t="shared" si="53"/>
        <v>230199.64657143602</v>
      </c>
      <c r="P618" s="23">
        <f t="shared" si="59"/>
        <v>230199.64657143602</v>
      </c>
      <c r="Q618" s="23">
        <v>0</v>
      </c>
      <c r="R618" s="23">
        <v>0</v>
      </c>
      <c r="S618" s="23">
        <f t="shared" si="54"/>
        <v>0</v>
      </c>
      <c r="T618" s="23">
        <v>0</v>
      </c>
      <c r="U618" s="23"/>
      <c r="V618" s="35" t="str" cm="1">
        <f t="array" ref="V618">_xlfn.IFS(H618="Majandamiskulud","2.1",H618="Tööjõukulud","2.2",H618="Muud kulud","2.4",H618="Muud tegevuskulud","2.4",H618="Sotsiaaltoetused","2.3",H618="Muud antud toetused ja ülekanded","2.3",H618="Materiaalsete ja immateriaalsete vara soetamine/renoveerimine","4")</f>
        <v>2.2</v>
      </c>
    </row>
    <row r="619" spans="1:22" x14ac:dyDescent="0.3">
      <c r="A619" s="22" t="s">
        <v>29</v>
      </c>
      <c r="B619" s="22" t="s">
        <v>30</v>
      </c>
      <c r="C619" s="22" t="s">
        <v>31</v>
      </c>
      <c r="D619" s="22" t="s">
        <v>55</v>
      </c>
      <c r="E619" s="22" t="s">
        <v>67</v>
      </c>
      <c r="F619" s="22" t="s">
        <v>68</v>
      </c>
      <c r="G619" s="22" t="s">
        <v>156</v>
      </c>
      <c r="H619" s="22" t="s">
        <v>46</v>
      </c>
      <c r="I619" s="22" t="s">
        <v>37</v>
      </c>
      <c r="J619" s="22" t="s">
        <v>159</v>
      </c>
      <c r="K619" s="22" t="s">
        <v>160</v>
      </c>
      <c r="L619" s="23">
        <v>0</v>
      </c>
      <c r="M619" s="23">
        <v>0</v>
      </c>
      <c r="N619" s="23">
        <v>123.96001842020007</v>
      </c>
      <c r="O619" s="23">
        <f t="shared" si="53"/>
        <v>-123.96001842020007</v>
      </c>
      <c r="P619" s="23">
        <v>0</v>
      </c>
      <c r="Q619" s="23">
        <v>0</v>
      </c>
      <c r="R619" s="23">
        <v>0</v>
      </c>
      <c r="S619" s="23">
        <f t="shared" si="54"/>
        <v>0</v>
      </c>
      <c r="T619" s="23">
        <f>O619</f>
        <v>-123.96001842020007</v>
      </c>
      <c r="U619" s="23"/>
      <c r="V619" s="35" t="str" cm="1">
        <f t="array" ref="V619">_xlfn.IFS(H619="Majandamiskulud","2.1",H619="Tööjõukulud","2.2",H619="Muud kulud","2.4",H619="Muud tegevuskulud","2.4",H619="Sotsiaaltoetused","2.3",H619="Muud antud toetused ja ülekanded","2.3",H619="Materiaalsete ja immateriaalsete vara soetamine/renoveerimine","4")</f>
        <v>2.2</v>
      </c>
    </row>
    <row r="620" spans="1:22" x14ac:dyDescent="0.3">
      <c r="A620" s="22" t="s">
        <v>29</v>
      </c>
      <c r="B620" s="22" t="s">
        <v>69</v>
      </c>
      <c r="C620" s="22"/>
      <c r="D620" s="22"/>
      <c r="E620" s="22"/>
      <c r="F620" s="22"/>
      <c r="G620" s="22" t="s">
        <v>156</v>
      </c>
      <c r="H620" s="22" t="s">
        <v>70</v>
      </c>
      <c r="I620" s="22" t="s">
        <v>37</v>
      </c>
      <c r="J620" s="22" t="s">
        <v>130</v>
      </c>
      <c r="K620" s="22" t="s">
        <v>131</v>
      </c>
      <c r="L620" s="23">
        <f>201477</f>
        <v>201477</v>
      </c>
      <c r="M620" s="23">
        <v>86326.999600000243</v>
      </c>
      <c r="N620" s="23">
        <v>195804</v>
      </c>
      <c r="O620" s="23">
        <f t="shared" si="53"/>
        <v>5673</v>
      </c>
      <c r="P620" s="23">
        <f>O620</f>
        <v>5673</v>
      </c>
      <c r="Q620" s="23">
        <f>P620</f>
        <v>5673</v>
      </c>
      <c r="R620" s="23">
        <v>0</v>
      </c>
      <c r="S620" s="23">
        <f t="shared" si="54"/>
        <v>5673</v>
      </c>
      <c r="T620" s="23">
        <v>0</v>
      </c>
      <c r="U620" s="23"/>
      <c r="V620" s="35" t="str" cm="1">
        <f t="array" ref="V620">_xlfn.IFS(H620="Majandamiskulud","2.1",H620="Tööjõukulud","2.2",H620="Muud kulud","2.4",H620="Muud tegevuskulud","2.4",H620="Sotsiaaltoetused","2.3",H620="Muud antud toetused ja ülekanded","2.3",H620="Materiaalsete ja immateriaalsete vara soetamine/renoveerimine","4")</f>
        <v>4</v>
      </c>
    </row>
    <row r="621" spans="1:22" x14ac:dyDescent="0.3">
      <c r="A621" s="22" t="s">
        <v>29</v>
      </c>
      <c r="B621" s="22" t="s">
        <v>69</v>
      </c>
      <c r="C621" s="22"/>
      <c r="D621" s="22"/>
      <c r="E621" s="22"/>
      <c r="F621" s="22"/>
      <c r="G621" s="22" t="s">
        <v>156</v>
      </c>
      <c r="H621" s="22" t="s">
        <v>70</v>
      </c>
      <c r="I621" s="22" t="s">
        <v>37</v>
      </c>
      <c r="J621" s="22" t="s">
        <v>134</v>
      </c>
      <c r="K621" s="22" t="s">
        <v>135</v>
      </c>
      <c r="L621" s="23">
        <v>-1.0000000474974513E-4</v>
      </c>
      <c r="M621" s="23">
        <v>0</v>
      </c>
      <c r="N621" s="23">
        <v>0</v>
      </c>
      <c r="O621" s="23">
        <f t="shared" si="53"/>
        <v>-1.0000000474974513E-4</v>
      </c>
      <c r="P621" s="23">
        <v>0</v>
      </c>
      <c r="Q621" s="23">
        <v>0</v>
      </c>
      <c r="R621" s="23">
        <v>0</v>
      </c>
      <c r="S621" s="23">
        <f t="shared" si="54"/>
        <v>0</v>
      </c>
      <c r="T621" s="23">
        <f>O621</f>
        <v>-1.0000000474974513E-4</v>
      </c>
      <c r="U621" s="23"/>
      <c r="V621" s="35" t="str" cm="1">
        <f t="array" ref="V621">_xlfn.IFS(H621="Majandamiskulud","2.1",H621="Tööjõukulud","2.2",H621="Muud kulud","2.4",H621="Muud tegevuskulud","2.4",H621="Sotsiaaltoetused","2.3",H621="Muud antud toetused ja ülekanded","2.3",H621="Materiaalsete ja immateriaalsete vara soetamine/renoveerimine","4")</f>
        <v>4</v>
      </c>
    </row>
    <row r="622" spans="1:22" x14ac:dyDescent="0.3">
      <c r="A622" s="22" t="s">
        <v>29</v>
      </c>
      <c r="B622" s="22" t="s">
        <v>69</v>
      </c>
      <c r="C622" s="22"/>
      <c r="D622" s="22"/>
      <c r="E622" s="22"/>
      <c r="F622" s="22"/>
      <c r="G622" s="22" t="s">
        <v>156</v>
      </c>
      <c r="H622" s="22" t="s">
        <v>70</v>
      </c>
      <c r="I622" s="22" t="s">
        <v>37</v>
      </c>
      <c r="J622" s="22" t="s">
        <v>71</v>
      </c>
      <c r="K622" s="22" t="s">
        <v>72</v>
      </c>
      <c r="L622" s="23">
        <v>43441.00828932396</v>
      </c>
      <c r="M622" s="23">
        <v>-1.0000000474974513E-4</v>
      </c>
      <c r="N622" s="23">
        <v>43441.330000000016</v>
      </c>
      <c r="O622" s="23">
        <f t="shared" si="53"/>
        <v>-0.32171067605668213</v>
      </c>
      <c r="P622" s="23">
        <v>0</v>
      </c>
      <c r="Q622" s="23">
        <v>0</v>
      </c>
      <c r="R622" s="23">
        <v>0</v>
      </c>
      <c r="S622" s="23">
        <f t="shared" si="54"/>
        <v>0</v>
      </c>
      <c r="T622" s="23">
        <f>O622</f>
        <v>-0.32171067605668213</v>
      </c>
      <c r="U622" s="23"/>
      <c r="V622" s="35" t="str" cm="1">
        <f t="array" ref="V622">_xlfn.IFS(H622="Majandamiskulud","2.1",H622="Tööjõukulud","2.2",H622="Muud kulud","2.4",H622="Muud tegevuskulud","2.4",H622="Sotsiaaltoetused","2.3",H622="Muud antud toetused ja ülekanded","2.3",H622="Materiaalsete ja immateriaalsete vara soetamine/renoveerimine","4")</f>
        <v>4</v>
      </c>
    </row>
    <row r="623" spans="1:22" x14ac:dyDescent="0.3">
      <c r="A623" s="22" t="s">
        <v>29</v>
      </c>
      <c r="B623" s="22" t="s">
        <v>69</v>
      </c>
      <c r="C623" s="22"/>
      <c r="D623" s="22"/>
      <c r="E623" s="22"/>
      <c r="F623" s="22"/>
      <c r="G623" s="22" t="s">
        <v>156</v>
      </c>
      <c r="H623" s="22" t="s">
        <v>70</v>
      </c>
      <c r="I623" s="22" t="s">
        <v>37</v>
      </c>
      <c r="J623" s="22" t="s">
        <v>73</v>
      </c>
      <c r="K623" s="22" t="s">
        <v>74</v>
      </c>
      <c r="L623" s="23">
        <v>-5.9999982477165759E-4</v>
      </c>
      <c r="M623" s="23">
        <v>-9.9999997473787516E-5</v>
      </c>
      <c r="N623" s="23">
        <v>0</v>
      </c>
      <c r="O623" s="23">
        <f t="shared" si="53"/>
        <v>-5.9999982477165759E-4</v>
      </c>
      <c r="P623" s="23">
        <v>0</v>
      </c>
      <c r="Q623" s="23">
        <v>0</v>
      </c>
      <c r="R623" s="23">
        <v>0</v>
      </c>
      <c r="S623" s="23">
        <f t="shared" si="54"/>
        <v>0</v>
      </c>
      <c r="T623" s="23">
        <v>0</v>
      </c>
      <c r="U623" s="23"/>
      <c r="V623" s="35" t="str" cm="1">
        <f t="array" ref="V623">_xlfn.IFS(H623="Majandamiskulud","2.1",H623="Tööjõukulud","2.2",H623="Muud kulud","2.4",H623="Muud tegevuskulud","2.4",H623="Sotsiaaltoetused","2.3",H623="Muud antud toetused ja ülekanded","2.3",H623="Materiaalsete ja immateriaalsete vara soetamine/renoveerimine","4")</f>
        <v>4</v>
      </c>
    </row>
    <row r="624" spans="1:22" x14ac:dyDescent="0.3">
      <c r="A624" s="22" t="s">
        <v>29</v>
      </c>
      <c r="B624" s="22" t="s">
        <v>30</v>
      </c>
      <c r="C624" s="22" t="s">
        <v>85</v>
      </c>
      <c r="D624" s="22" t="s">
        <v>86</v>
      </c>
      <c r="E624" s="22" t="s">
        <v>87</v>
      </c>
      <c r="F624" s="22" t="s">
        <v>88</v>
      </c>
      <c r="G624" s="22" t="s">
        <v>156</v>
      </c>
      <c r="H624" s="22" t="s">
        <v>63</v>
      </c>
      <c r="I624" s="22" t="s">
        <v>37</v>
      </c>
      <c r="J624" s="22" t="s">
        <v>38</v>
      </c>
      <c r="K624" s="22" t="s">
        <v>38</v>
      </c>
      <c r="L624" s="23"/>
      <c r="M624" s="23"/>
      <c r="N624" s="23"/>
      <c r="O624" s="23"/>
      <c r="P624" s="23"/>
      <c r="Q624" s="23">
        <v>946740.99990000005</v>
      </c>
      <c r="R624" s="23"/>
      <c r="S624" s="23">
        <f t="shared" si="54"/>
        <v>946740.99990000005</v>
      </c>
      <c r="T624" s="23">
        <v>0</v>
      </c>
      <c r="U624" s="23"/>
      <c r="V624" s="35" t="str" cm="1">
        <f t="array" ref="V624">_xlfn.IFS(H624="Majandamiskulud","2.1",H624="Tööjõukulud","2.2",H624="Muud kulud","2.4",H624="Muud tegevuskulud","2.4",H624="Sotsiaaltoetused","2.3",H624="Muud antud toetused ja ülekanded","2.3",H624="Materiaalsete ja immateriaalsete vara soetamine/renoveerimine","4")</f>
        <v>2.3</v>
      </c>
    </row>
    <row r="625" spans="1:22" x14ac:dyDescent="0.3">
      <c r="A625" s="22" t="s">
        <v>29</v>
      </c>
      <c r="B625" s="22" t="s">
        <v>30</v>
      </c>
      <c r="C625" s="22" t="s">
        <v>85</v>
      </c>
      <c r="D625" s="22" t="s">
        <v>86</v>
      </c>
      <c r="E625" s="22" t="s">
        <v>87</v>
      </c>
      <c r="F625" s="22" t="s">
        <v>88</v>
      </c>
      <c r="G625" s="22" t="s">
        <v>156</v>
      </c>
      <c r="H625" s="22" t="s">
        <v>46</v>
      </c>
      <c r="I625" s="22" t="s">
        <v>37</v>
      </c>
      <c r="J625" s="22" t="s">
        <v>38</v>
      </c>
      <c r="K625" s="22" t="s">
        <v>38</v>
      </c>
      <c r="L625" s="23"/>
      <c r="M625" s="23"/>
      <c r="N625" s="23"/>
      <c r="O625" s="23"/>
      <c r="P625" s="23"/>
      <c r="Q625" s="23">
        <v>1409.9999663840078</v>
      </c>
      <c r="R625" s="23"/>
      <c r="S625" s="23">
        <f t="shared" si="54"/>
        <v>1409.9999663840078</v>
      </c>
      <c r="T625" s="23">
        <v>0</v>
      </c>
      <c r="U625" s="23"/>
      <c r="V625" s="35" t="str" cm="1">
        <f t="array" ref="V625">_xlfn.IFS(H625="Majandamiskulud","2.1",H625="Tööjõukulud","2.2",H625="Muud kulud","2.4",H625="Muud tegevuskulud","2.4",H625="Sotsiaaltoetused","2.3",H625="Muud antud toetused ja ülekanded","2.3",H625="Materiaalsete ja immateriaalsete vara soetamine/renoveerimine","4")</f>
        <v>2.2</v>
      </c>
    </row>
    <row r="626" spans="1:22" x14ac:dyDescent="0.3">
      <c r="A626" s="22" t="s">
        <v>29</v>
      </c>
      <c r="B626" s="22" t="s">
        <v>30</v>
      </c>
      <c r="C626" s="22" t="s">
        <v>31</v>
      </c>
      <c r="D626" s="22" t="s">
        <v>97</v>
      </c>
      <c r="E626" s="22" t="s">
        <v>98</v>
      </c>
      <c r="F626" s="22" t="s">
        <v>99</v>
      </c>
      <c r="G626" s="22" t="s">
        <v>156</v>
      </c>
      <c r="H626" s="22" t="s">
        <v>36</v>
      </c>
      <c r="I626" s="22" t="s">
        <v>37</v>
      </c>
      <c r="J626" s="22" t="s">
        <v>38</v>
      </c>
      <c r="K626" s="22" t="s">
        <v>38</v>
      </c>
      <c r="L626" s="23"/>
      <c r="M626" s="23"/>
      <c r="N626" s="23"/>
      <c r="O626" s="23"/>
      <c r="P626" s="23"/>
      <c r="Q626" s="23">
        <f>117573.980768781</f>
        <v>117573.980768781</v>
      </c>
      <c r="R626" s="23"/>
      <c r="S626" s="23">
        <f t="shared" si="54"/>
        <v>117573.980768781</v>
      </c>
      <c r="T626" s="23">
        <f>4+0.182</f>
        <v>4.1820000000000004</v>
      </c>
      <c r="U626" s="23"/>
      <c r="V626" s="35" t="str" cm="1">
        <f t="array" ref="V626">_xlfn.IFS(H626="Majandamiskulud","2.1",H626="Tööjõukulud","2.2",H626="Muud kulud","2.4",H626="Muud tegevuskulud","2.4",H626="Sotsiaaltoetused","2.3",H626="Muud antud toetused ja ülekanded","2.3",H626="Materiaalsete ja immateriaalsete vara soetamine/renoveerimine","4")</f>
        <v>2.1</v>
      </c>
    </row>
    <row r="627" spans="1:22" x14ac:dyDescent="0.3">
      <c r="A627" s="22" t="s">
        <v>29</v>
      </c>
      <c r="B627" s="22" t="s">
        <v>30</v>
      </c>
      <c r="C627" s="22" t="s">
        <v>31</v>
      </c>
      <c r="D627" s="22" t="s">
        <v>97</v>
      </c>
      <c r="E627" s="22" t="s">
        <v>98</v>
      </c>
      <c r="F627" s="22" t="s">
        <v>99</v>
      </c>
      <c r="G627" s="22" t="s">
        <v>156</v>
      </c>
      <c r="H627" s="22" t="s">
        <v>45</v>
      </c>
      <c r="I627" s="22" t="s">
        <v>37</v>
      </c>
      <c r="J627" s="22" t="s">
        <v>38</v>
      </c>
      <c r="K627" s="22" t="s">
        <v>38</v>
      </c>
      <c r="L627" s="23"/>
      <c r="M627" s="23"/>
      <c r="N627" s="23"/>
      <c r="O627" s="23"/>
      <c r="P627" s="23"/>
      <c r="Q627" s="23">
        <v>543.11487999999997</v>
      </c>
      <c r="R627" s="23"/>
      <c r="S627" s="23">
        <f t="shared" si="54"/>
        <v>543.11487999999997</v>
      </c>
      <c r="T627" s="23">
        <v>0</v>
      </c>
      <c r="U627" s="23"/>
      <c r="V627" s="35" t="str" cm="1">
        <f t="array" ref="V627">_xlfn.IFS(H627="Majandamiskulud","2.1",H627="Tööjõukulud","2.2",H627="Muud kulud","2.4",H627="Muud tegevuskulud","2.4",H627="Sotsiaaltoetused","2.3",H627="Muud antud toetused ja ülekanded","2.3",H627="Materiaalsete ja immateriaalsete vara soetamine/renoveerimine","4")</f>
        <v>2.4</v>
      </c>
    </row>
    <row r="628" spans="1:22" x14ac:dyDescent="0.3">
      <c r="A628" s="22" t="s">
        <v>29</v>
      </c>
      <c r="B628" s="22" t="s">
        <v>30</v>
      </c>
      <c r="C628" s="22" t="s">
        <v>31</v>
      </c>
      <c r="D628" s="22" t="s">
        <v>97</v>
      </c>
      <c r="E628" s="22" t="s">
        <v>98</v>
      </c>
      <c r="F628" s="22" t="s">
        <v>99</v>
      </c>
      <c r="G628" s="22" t="s">
        <v>156</v>
      </c>
      <c r="H628" s="22" t="s">
        <v>66</v>
      </c>
      <c r="I628" s="22" t="s">
        <v>37</v>
      </c>
      <c r="J628" s="22" t="s">
        <v>38</v>
      </c>
      <c r="K628" s="22" t="s">
        <v>38</v>
      </c>
      <c r="L628" s="23"/>
      <c r="M628" s="23"/>
      <c r="N628" s="23"/>
      <c r="O628" s="23"/>
      <c r="P628" s="23"/>
      <c r="Q628" s="23">
        <v>882.02239999999961</v>
      </c>
      <c r="R628" s="23"/>
      <c r="S628" s="23">
        <f t="shared" si="54"/>
        <v>882.02239999999961</v>
      </c>
      <c r="T628" s="23">
        <v>0</v>
      </c>
      <c r="U628" s="23"/>
      <c r="V628" s="35" t="str" cm="1">
        <f t="array" ref="V628">_xlfn.IFS(H628="Majandamiskulud","2.1",H628="Tööjõukulud","2.2",H628="Muud kulud","2.4",H628="Muud tegevuskulud","2.4",H628="Sotsiaaltoetused","2.3",H628="Muud antud toetused ja ülekanded","2.3",H628="Materiaalsete ja immateriaalsete vara soetamine/renoveerimine","4")</f>
        <v>2.3</v>
      </c>
    </row>
    <row r="629" spans="1:22" x14ac:dyDescent="0.3">
      <c r="A629" s="22" t="s">
        <v>29</v>
      </c>
      <c r="B629" s="22" t="s">
        <v>30</v>
      </c>
      <c r="C629" s="22" t="s">
        <v>31</v>
      </c>
      <c r="D629" s="22" t="s">
        <v>97</v>
      </c>
      <c r="E629" s="22" t="s">
        <v>98</v>
      </c>
      <c r="F629" s="22" t="s">
        <v>99</v>
      </c>
      <c r="G629" s="22" t="s">
        <v>156</v>
      </c>
      <c r="H629" s="22" t="s">
        <v>46</v>
      </c>
      <c r="I629" s="22" t="s">
        <v>37</v>
      </c>
      <c r="J629" s="22" t="s">
        <v>38</v>
      </c>
      <c r="K629" s="22" t="s">
        <v>38</v>
      </c>
      <c r="L629" s="23"/>
      <c r="M629" s="23"/>
      <c r="N629" s="23"/>
      <c r="O629" s="23"/>
      <c r="P629" s="23"/>
      <c r="Q629" s="23">
        <v>635941.41310616909</v>
      </c>
      <c r="R629" s="23"/>
      <c r="S629" s="23">
        <f t="shared" si="54"/>
        <v>635941.41310616909</v>
      </c>
      <c r="T629" s="23">
        <v>0</v>
      </c>
      <c r="U629" s="23"/>
      <c r="V629" s="35" t="str" cm="1">
        <f t="array" ref="V629">_xlfn.IFS(H629="Majandamiskulud","2.1",H629="Tööjõukulud","2.2",H629="Muud kulud","2.4",H629="Muud tegevuskulud","2.4",H629="Sotsiaaltoetused","2.3",H629="Muud antud toetused ja ülekanded","2.3",H629="Materiaalsete ja immateriaalsete vara soetamine/renoveerimine","4")</f>
        <v>2.2</v>
      </c>
    </row>
    <row r="630" spans="1:22" x14ac:dyDescent="0.3">
      <c r="A630" s="22" t="s">
        <v>29</v>
      </c>
      <c r="B630" s="22" t="s">
        <v>30</v>
      </c>
      <c r="C630" s="22" t="s">
        <v>31</v>
      </c>
      <c r="D630" s="22" t="s">
        <v>97</v>
      </c>
      <c r="E630" s="22" t="s">
        <v>106</v>
      </c>
      <c r="F630" s="22" t="s">
        <v>107</v>
      </c>
      <c r="G630" s="22" t="s">
        <v>156</v>
      </c>
      <c r="H630" s="22" t="s">
        <v>36</v>
      </c>
      <c r="I630" s="22" t="s">
        <v>37</v>
      </c>
      <c r="J630" s="22" t="s">
        <v>38</v>
      </c>
      <c r="K630" s="22" t="s">
        <v>38</v>
      </c>
      <c r="L630" s="23"/>
      <c r="M630" s="23"/>
      <c r="N630" s="23"/>
      <c r="O630" s="23"/>
      <c r="P630" s="23"/>
      <c r="Q630" s="23">
        <v>8132.1901687436548</v>
      </c>
      <c r="R630" s="23"/>
      <c r="S630" s="23">
        <f t="shared" si="54"/>
        <v>8132.1901687436548</v>
      </c>
      <c r="T630" s="23">
        <v>0</v>
      </c>
      <c r="U630" s="23"/>
      <c r="V630" s="35" t="str" cm="1">
        <f t="array" ref="V630">_xlfn.IFS(H630="Majandamiskulud","2.1",H630="Tööjõukulud","2.2",H630="Muud kulud","2.4",H630="Muud tegevuskulud","2.4",H630="Sotsiaaltoetused","2.3",H630="Muud antud toetused ja ülekanded","2.3",H630="Materiaalsete ja immateriaalsete vara soetamine/renoveerimine","4")</f>
        <v>2.1</v>
      </c>
    </row>
    <row r="631" spans="1:22" x14ac:dyDescent="0.3">
      <c r="A631" s="22" t="s">
        <v>29</v>
      </c>
      <c r="B631" s="22" t="s">
        <v>30</v>
      </c>
      <c r="C631" s="22" t="s">
        <v>31</v>
      </c>
      <c r="D631" s="22" t="s">
        <v>97</v>
      </c>
      <c r="E631" s="22" t="s">
        <v>106</v>
      </c>
      <c r="F631" s="22" t="s">
        <v>107</v>
      </c>
      <c r="G631" s="22" t="s">
        <v>156</v>
      </c>
      <c r="H631" s="22" t="s">
        <v>45</v>
      </c>
      <c r="I631" s="22" t="s">
        <v>37</v>
      </c>
      <c r="J631" s="22" t="s">
        <v>38</v>
      </c>
      <c r="K631" s="22" t="s">
        <v>38</v>
      </c>
      <c r="L631" s="23"/>
      <c r="M631" s="23"/>
      <c r="N631" s="23"/>
      <c r="O631" s="23"/>
      <c r="P631" s="23"/>
      <c r="Q631" s="23">
        <v>37.570280000000011</v>
      </c>
      <c r="R631" s="23"/>
      <c r="S631" s="23">
        <f t="shared" si="54"/>
        <v>37.570280000000011</v>
      </c>
      <c r="T631" s="23">
        <v>0</v>
      </c>
      <c r="U631" s="23"/>
      <c r="V631" s="35" t="str" cm="1">
        <f t="array" ref="V631">_xlfn.IFS(H631="Majandamiskulud","2.1",H631="Tööjõukulud","2.2",H631="Muud kulud","2.4",H631="Muud tegevuskulud","2.4",H631="Sotsiaaltoetused","2.3",H631="Muud antud toetused ja ülekanded","2.3",H631="Materiaalsete ja immateriaalsete vara soetamine/renoveerimine","4")</f>
        <v>2.4</v>
      </c>
    </row>
    <row r="632" spans="1:22" x14ac:dyDescent="0.3">
      <c r="A632" s="22" t="s">
        <v>29</v>
      </c>
      <c r="B632" s="22" t="s">
        <v>30</v>
      </c>
      <c r="C632" s="22" t="s">
        <v>31</v>
      </c>
      <c r="D632" s="22" t="s">
        <v>97</v>
      </c>
      <c r="E632" s="22" t="s">
        <v>106</v>
      </c>
      <c r="F632" s="22" t="s">
        <v>107</v>
      </c>
      <c r="G632" s="22" t="s">
        <v>156</v>
      </c>
      <c r="H632" s="22" t="s">
        <v>66</v>
      </c>
      <c r="I632" s="22" t="s">
        <v>37</v>
      </c>
      <c r="J632" s="22" t="s">
        <v>38</v>
      </c>
      <c r="K632" s="22" t="s">
        <v>38</v>
      </c>
      <c r="L632" s="23"/>
      <c r="M632" s="23"/>
      <c r="N632" s="23"/>
      <c r="O632" s="23"/>
      <c r="P632" s="23"/>
      <c r="Q632" s="23">
        <v>61.014399999999988</v>
      </c>
      <c r="R632" s="23"/>
      <c r="S632" s="23">
        <f t="shared" si="54"/>
        <v>61.014399999999988</v>
      </c>
      <c r="T632" s="23">
        <v>0</v>
      </c>
      <c r="U632" s="23"/>
      <c r="V632" s="35" t="str" cm="1">
        <f t="array" ref="V632">_xlfn.IFS(H632="Majandamiskulud","2.1",H632="Tööjõukulud","2.2",H632="Muud kulud","2.4",H632="Muud tegevuskulud","2.4",H632="Sotsiaaltoetused","2.3",H632="Muud antud toetused ja ülekanded","2.3",H632="Materiaalsete ja immateriaalsete vara soetamine/renoveerimine","4")</f>
        <v>2.3</v>
      </c>
    </row>
    <row r="633" spans="1:22" x14ac:dyDescent="0.3">
      <c r="A633" s="22" t="s">
        <v>29</v>
      </c>
      <c r="B633" s="22" t="s">
        <v>30</v>
      </c>
      <c r="C633" s="22" t="s">
        <v>31</v>
      </c>
      <c r="D633" s="22" t="s">
        <v>97</v>
      </c>
      <c r="E633" s="22" t="s">
        <v>106</v>
      </c>
      <c r="F633" s="22" t="s">
        <v>107</v>
      </c>
      <c r="G633" s="22" t="s">
        <v>156</v>
      </c>
      <c r="H633" s="22" t="s">
        <v>46</v>
      </c>
      <c r="I633" s="22" t="s">
        <v>37</v>
      </c>
      <c r="J633" s="22" t="s">
        <v>38</v>
      </c>
      <c r="K633" s="22" t="s">
        <v>38</v>
      </c>
      <c r="L633" s="23"/>
      <c r="M633" s="23"/>
      <c r="N633" s="23"/>
      <c r="O633" s="23"/>
      <c r="P633" s="23"/>
      <c r="Q633" s="23">
        <v>44645.212160463721</v>
      </c>
      <c r="R633" s="23"/>
      <c r="S633" s="23">
        <f t="shared" si="54"/>
        <v>44645.212160463721</v>
      </c>
      <c r="T633" s="23">
        <v>0</v>
      </c>
      <c r="U633" s="23"/>
      <c r="V633" s="35" t="str" cm="1">
        <f t="array" ref="V633">_xlfn.IFS(H633="Majandamiskulud","2.1",H633="Tööjõukulud","2.2",H633="Muud kulud","2.4",H633="Muud tegevuskulud","2.4",H633="Sotsiaaltoetused","2.3",H633="Muud antud toetused ja ülekanded","2.3",H633="Materiaalsete ja immateriaalsete vara soetamine/renoveerimine","4")</f>
        <v>2.2</v>
      </c>
    </row>
    <row r="634" spans="1:22" x14ac:dyDescent="0.3">
      <c r="A634" s="22" t="s">
        <v>29</v>
      </c>
      <c r="B634" s="22" t="s">
        <v>30</v>
      </c>
      <c r="C634" s="22" t="s">
        <v>31</v>
      </c>
      <c r="D634" s="22" t="s">
        <v>32</v>
      </c>
      <c r="E634" s="22" t="s">
        <v>110</v>
      </c>
      <c r="F634" s="22" t="s">
        <v>111</v>
      </c>
      <c r="G634" s="22" t="s">
        <v>156</v>
      </c>
      <c r="H634" s="22" t="s">
        <v>36</v>
      </c>
      <c r="I634" s="22" t="s">
        <v>37</v>
      </c>
      <c r="J634" s="22" t="s">
        <v>38</v>
      </c>
      <c r="K634" s="22" t="s">
        <v>38</v>
      </c>
      <c r="L634" s="23"/>
      <c r="M634" s="23"/>
      <c r="N634" s="23"/>
      <c r="O634" s="23"/>
      <c r="P634" s="23"/>
      <c r="Q634" s="23">
        <v>19028.659721876691</v>
      </c>
      <c r="R634" s="23"/>
      <c r="S634" s="23">
        <f t="shared" si="54"/>
        <v>19028.659721876691</v>
      </c>
      <c r="T634" s="23">
        <v>0</v>
      </c>
      <c r="U634" s="23"/>
      <c r="V634" s="35" t="str" cm="1">
        <f t="array" ref="V634">_xlfn.IFS(H634="Majandamiskulud","2.1",H634="Tööjõukulud","2.2",H634="Muud kulud","2.4",H634="Muud tegevuskulud","2.4",H634="Sotsiaaltoetused","2.3",H634="Muud antud toetused ja ülekanded","2.3",H634="Materiaalsete ja immateriaalsete vara soetamine/renoveerimine","4")</f>
        <v>2.1</v>
      </c>
    </row>
    <row r="635" spans="1:22" x14ac:dyDescent="0.3">
      <c r="A635" s="22" t="s">
        <v>29</v>
      </c>
      <c r="B635" s="22" t="s">
        <v>30</v>
      </c>
      <c r="C635" s="22" t="s">
        <v>31</v>
      </c>
      <c r="D635" s="22" t="s">
        <v>32</v>
      </c>
      <c r="E635" s="22" t="s">
        <v>110</v>
      </c>
      <c r="F635" s="22" t="s">
        <v>111</v>
      </c>
      <c r="G635" s="22" t="s">
        <v>156</v>
      </c>
      <c r="H635" s="22" t="s">
        <v>45</v>
      </c>
      <c r="I635" s="22" t="s">
        <v>37</v>
      </c>
      <c r="J635" s="22" t="s">
        <v>38</v>
      </c>
      <c r="K635" s="22" t="s">
        <v>38</v>
      </c>
      <c r="L635" s="23"/>
      <c r="M635" s="23"/>
      <c r="N635" s="23"/>
      <c r="O635" s="23"/>
      <c r="P635" s="23"/>
      <c r="Q635" s="23">
        <v>87.898140000000012</v>
      </c>
      <c r="R635" s="23"/>
      <c r="S635" s="23">
        <f t="shared" si="54"/>
        <v>87.898140000000012</v>
      </c>
      <c r="T635" s="23">
        <v>0</v>
      </c>
      <c r="U635" s="23"/>
      <c r="V635" s="35" t="str" cm="1">
        <f t="array" ref="V635">_xlfn.IFS(H635="Majandamiskulud","2.1",H635="Tööjõukulud","2.2",H635="Muud kulud","2.4",H635="Muud tegevuskulud","2.4",H635="Sotsiaaltoetused","2.3",H635="Muud antud toetused ja ülekanded","2.3",H635="Materiaalsete ja immateriaalsete vara soetamine/renoveerimine","4")</f>
        <v>2.4</v>
      </c>
    </row>
    <row r="636" spans="1:22" x14ac:dyDescent="0.3">
      <c r="A636" s="22" t="s">
        <v>29</v>
      </c>
      <c r="B636" s="22" t="s">
        <v>30</v>
      </c>
      <c r="C636" s="22" t="s">
        <v>31</v>
      </c>
      <c r="D636" s="22" t="s">
        <v>32</v>
      </c>
      <c r="E636" s="22" t="s">
        <v>110</v>
      </c>
      <c r="F636" s="22" t="s">
        <v>111</v>
      </c>
      <c r="G636" s="22" t="s">
        <v>156</v>
      </c>
      <c r="H636" s="22" t="s">
        <v>66</v>
      </c>
      <c r="I636" s="22" t="s">
        <v>37</v>
      </c>
      <c r="J636" s="22" t="s">
        <v>38</v>
      </c>
      <c r="K636" s="22" t="s">
        <v>38</v>
      </c>
      <c r="L636" s="23"/>
      <c r="M636" s="23"/>
      <c r="N636" s="23"/>
      <c r="O636" s="23"/>
      <c r="P636" s="23"/>
      <c r="Q636" s="23">
        <v>142.74720000000002</v>
      </c>
      <c r="R636" s="23"/>
      <c r="S636" s="23">
        <f t="shared" ref="S636:S676" si="60">SUM(Q636:R636)</f>
        <v>142.74720000000002</v>
      </c>
      <c r="T636" s="23">
        <v>0</v>
      </c>
      <c r="U636" s="23"/>
      <c r="V636" s="35" t="str" cm="1">
        <f t="array" ref="V636">_xlfn.IFS(H636="Majandamiskulud","2.1",H636="Tööjõukulud","2.2",H636="Muud kulud","2.4",H636="Muud tegevuskulud","2.4",H636="Sotsiaaltoetused","2.3",H636="Muud antud toetused ja ülekanded","2.3",H636="Materiaalsete ja immateriaalsete vara soetamine/renoveerimine","4")</f>
        <v>2.3</v>
      </c>
    </row>
    <row r="637" spans="1:22" x14ac:dyDescent="0.3">
      <c r="A637" s="22" t="s">
        <v>29</v>
      </c>
      <c r="B637" s="22" t="s">
        <v>30</v>
      </c>
      <c r="C637" s="22" t="s">
        <v>31</v>
      </c>
      <c r="D637" s="22" t="s">
        <v>32</v>
      </c>
      <c r="E637" s="22" t="s">
        <v>110</v>
      </c>
      <c r="F637" s="22" t="s">
        <v>111</v>
      </c>
      <c r="G637" s="22" t="s">
        <v>156</v>
      </c>
      <c r="H637" s="22" t="s">
        <v>46</v>
      </c>
      <c r="I637" s="22" t="s">
        <v>37</v>
      </c>
      <c r="J637" s="22" t="s">
        <v>38</v>
      </c>
      <c r="K637" s="22" t="s">
        <v>38</v>
      </c>
      <c r="L637" s="23"/>
      <c r="M637" s="23"/>
      <c r="N637" s="23"/>
      <c r="O637" s="23"/>
      <c r="P637" s="23"/>
      <c r="Q637" s="23">
        <v>105717.93702650379</v>
      </c>
      <c r="R637" s="23"/>
      <c r="S637" s="23">
        <f t="shared" si="60"/>
        <v>105717.93702650379</v>
      </c>
      <c r="T637" s="23">
        <v>0</v>
      </c>
      <c r="U637" s="23"/>
      <c r="V637" s="35" t="str" cm="1">
        <f t="array" ref="V637">_xlfn.IFS(H637="Majandamiskulud","2.1",H637="Tööjõukulud","2.2",H637="Muud kulud","2.4",H637="Muud tegevuskulud","2.4",H637="Sotsiaaltoetused","2.3",H637="Muud antud toetused ja ülekanded","2.3",H637="Materiaalsete ja immateriaalsete vara soetamine/renoveerimine","4")</f>
        <v>2.2</v>
      </c>
    </row>
    <row r="638" spans="1:22" x14ac:dyDescent="0.3">
      <c r="A638" s="22" t="s">
        <v>29</v>
      </c>
      <c r="B638" s="22" t="s">
        <v>30</v>
      </c>
      <c r="C638" s="22" t="s">
        <v>31</v>
      </c>
      <c r="D638" s="22" t="s">
        <v>32</v>
      </c>
      <c r="E638" s="22" t="s">
        <v>112</v>
      </c>
      <c r="F638" s="22" t="s">
        <v>113</v>
      </c>
      <c r="G638" s="22" t="s">
        <v>156</v>
      </c>
      <c r="H638" s="22" t="s">
        <v>36</v>
      </c>
      <c r="I638" s="22" t="s">
        <v>37</v>
      </c>
      <c r="J638" s="22" t="s">
        <v>38</v>
      </c>
      <c r="K638" s="22" t="s">
        <v>38</v>
      </c>
      <c r="L638" s="23"/>
      <c r="M638" s="23"/>
      <c r="N638" s="23"/>
      <c r="O638" s="23"/>
      <c r="P638" s="23"/>
      <c r="Q638" s="23">
        <v>8132.1901715413551</v>
      </c>
      <c r="R638" s="23"/>
      <c r="S638" s="23">
        <f t="shared" si="60"/>
        <v>8132.1901715413551</v>
      </c>
      <c r="T638" s="23">
        <v>0</v>
      </c>
      <c r="U638" s="23"/>
      <c r="V638" s="35" t="str" cm="1">
        <f t="array" ref="V638">_xlfn.IFS(H638="Majandamiskulud","2.1",H638="Tööjõukulud","2.2",H638="Muud kulud","2.4",H638="Muud tegevuskulud","2.4",H638="Sotsiaaltoetused","2.3",H638="Muud antud toetused ja ülekanded","2.3",H638="Materiaalsete ja immateriaalsete vara soetamine/renoveerimine","4")</f>
        <v>2.1</v>
      </c>
    </row>
    <row r="639" spans="1:22" x14ac:dyDescent="0.3">
      <c r="A639" s="22" t="s">
        <v>29</v>
      </c>
      <c r="B639" s="22" t="s">
        <v>30</v>
      </c>
      <c r="C639" s="22" t="s">
        <v>31</v>
      </c>
      <c r="D639" s="22" t="s">
        <v>32</v>
      </c>
      <c r="E639" s="22" t="s">
        <v>112</v>
      </c>
      <c r="F639" s="22" t="s">
        <v>113</v>
      </c>
      <c r="G639" s="22" t="s">
        <v>156</v>
      </c>
      <c r="H639" s="22" t="s">
        <v>45</v>
      </c>
      <c r="I639" s="22" t="s">
        <v>37</v>
      </c>
      <c r="J639" s="22" t="s">
        <v>38</v>
      </c>
      <c r="K639" s="22" t="s">
        <v>38</v>
      </c>
      <c r="L639" s="23"/>
      <c r="M639" s="23"/>
      <c r="N639" s="23"/>
      <c r="O639" s="23"/>
      <c r="P639" s="23"/>
      <c r="Q639" s="23">
        <v>37.570280000000004</v>
      </c>
      <c r="R639" s="23"/>
      <c r="S639" s="23">
        <f t="shared" si="60"/>
        <v>37.570280000000004</v>
      </c>
      <c r="T639" s="23">
        <v>0</v>
      </c>
      <c r="U639" s="23"/>
      <c r="V639" s="35" t="str" cm="1">
        <f t="array" ref="V639">_xlfn.IFS(H639="Majandamiskulud","2.1",H639="Tööjõukulud","2.2",H639="Muud kulud","2.4",H639="Muud tegevuskulud","2.4",H639="Sotsiaaltoetused","2.3",H639="Muud antud toetused ja ülekanded","2.3",H639="Materiaalsete ja immateriaalsete vara soetamine/renoveerimine","4")</f>
        <v>2.4</v>
      </c>
    </row>
    <row r="640" spans="1:22" x14ac:dyDescent="0.3">
      <c r="A640" s="22" t="s">
        <v>29</v>
      </c>
      <c r="B640" s="22" t="s">
        <v>30</v>
      </c>
      <c r="C640" s="22" t="s">
        <v>31</v>
      </c>
      <c r="D640" s="22" t="s">
        <v>32</v>
      </c>
      <c r="E640" s="22" t="s">
        <v>112</v>
      </c>
      <c r="F640" s="22" t="s">
        <v>113</v>
      </c>
      <c r="G640" s="22" t="s">
        <v>156</v>
      </c>
      <c r="H640" s="22" t="s">
        <v>66</v>
      </c>
      <c r="I640" s="22" t="s">
        <v>37</v>
      </c>
      <c r="J640" s="22" t="s">
        <v>38</v>
      </c>
      <c r="K640" s="22" t="s">
        <v>38</v>
      </c>
      <c r="L640" s="23"/>
      <c r="M640" s="23"/>
      <c r="N640" s="23"/>
      <c r="O640" s="23"/>
      <c r="P640" s="23"/>
      <c r="Q640" s="23">
        <v>61.014399999999988</v>
      </c>
      <c r="R640" s="23"/>
      <c r="S640" s="23">
        <f t="shared" si="60"/>
        <v>61.014399999999988</v>
      </c>
      <c r="T640" s="23">
        <v>0</v>
      </c>
      <c r="U640" s="23"/>
      <c r="V640" s="35" t="str" cm="1">
        <f t="array" ref="V640">_xlfn.IFS(H640="Majandamiskulud","2.1",H640="Tööjõukulud","2.2",H640="Muud kulud","2.4",H640="Muud tegevuskulud","2.4",H640="Sotsiaaltoetused","2.3",H640="Muud antud toetused ja ülekanded","2.3",H640="Materiaalsete ja immateriaalsete vara soetamine/renoveerimine","4")</f>
        <v>2.3</v>
      </c>
    </row>
    <row r="641" spans="1:22" x14ac:dyDescent="0.3">
      <c r="A641" s="22" t="s">
        <v>29</v>
      </c>
      <c r="B641" s="22" t="s">
        <v>30</v>
      </c>
      <c r="C641" s="22" t="s">
        <v>31</v>
      </c>
      <c r="D641" s="22" t="s">
        <v>32</v>
      </c>
      <c r="E641" s="22" t="s">
        <v>112</v>
      </c>
      <c r="F641" s="22" t="s">
        <v>113</v>
      </c>
      <c r="G641" s="22" t="s">
        <v>156</v>
      </c>
      <c r="H641" s="22" t="s">
        <v>46</v>
      </c>
      <c r="I641" s="22" t="s">
        <v>37</v>
      </c>
      <c r="J641" s="22" t="s">
        <v>38</v>
      </c>
      <c r="K641" s="22" t="s">
        <v>38</v>
      </c>
      <c r="L641" s="23"/>
      <c r="M641" s="23"/>
      <c r="N641" s="23"/>
      <c r="O641" s="23"/>
      <c r="P641" s="23"/>
      <c r="Q641" s="23">
        <v>44534.063256853013</v>
      </c>
      <c r="R641" s="23"/>
      <c r="S641" s="23">
        <f t="shared" si="60"/>
        <v>44534.063256853013</v>
      </c>
      <c r="T641" s="23">
        <v>0</v>
      </c>
      <c r="U641" s="23"/>
      <c r="V641" s="35" t="str" cm="1">
        <f t="array" ref="V641">_xlfn.IFS(H641="Majandamiskulud","2.1",H641="Tööjõukulud","2.2",H641="Muud kulud","2.4",H641="Muud tegevuskulud","2.4",H641="Sotsiaaltoetused","2.3",H641="Muud antud toetused ja ülekanded","2.3",H641="Materiaalsete ja immateriaalsete vara soetamine/renoveerimine","4")</f>
        <v>2.2</v>
      </c>
    </row>
    <row r="642" spans="1:22" x14ac:dyDescent="0.3">
      <c r="A642" s="22" t="s">
        <v>29</v>
      </c>
      <c r="B642" s="22" t="s">
        <v>30</v>
      </c>
      <c r="C642" s="22" t="s">
        <v>31</v>
      </c>
      <c r="D642" s="22" t="s">
        <v>47</v>
      </c>
      <c r="E642" s="22" t="s">
        <v>48</v>
      </c>
      <c r="F642" s="22" t="s">
        <v>49</v>
      </c>
      <c r="G642" s="22" t="s">
        <v>156</v>
      </c>
      <c r="H642" s="22" t="s">
        <v>36</v>
      </c>
      <c r="I642" s="22" t="s">
        <v>37</v>
      </c>
      <c r="J642" s="22" t="s">
        <v>38</v>
      </c>
      <c r="K642" s="22" t="s">
        <v>38</v>
      </c>
      <c r="L642" s="23"/>
      <c r="M642" s="23"/>
      <c r="N642" s="23"/>
      <c r="O642" s="23"/>
      <c r="P642" s="23"/>
      <c r="Q642" s="23">
        <v>3752.305441036724</v>
      </c>
      <c r="R642" s="23"/>
      <c r="S642" s="23">
        <f t="shared" si="60"/>
        <v>3752.305441036724</v>
      </c>
      <c r="T642" s="23">
        <v>0</v>
      </c>
      <c r="U642" s="23"/>
      <c r="V642" s="35" t="str" cm="1">
        <f t="array" ref="V642">_xlfn.IFS(H642="Majandamiskulud","2.1",H642="Tööjõukulud","2.2",H642="Muud kulud","2.4",H642="Muud tegevuskulud","2.4",H642="Sotsiaaltoetused","2.3",H642="Muud antud toetused ja ülekanded","2.3",H642="Materiaalsete ja immateriaalsete vara soetamine/renoveerimine","4")</f>
        <v>2.1</v>
      </c>
    </row>
    <row r="643" spans="1:22" x14ac:dyDescent="0.3">
      <c r="A643" s="22" t="s">
        <v>29</v>
      </c>
      <c r="B643" s="22" t="s">
        <v>30</v>
      </c>
      <c r="C643" s="22" t="s">
        <v>31</v>
      </c>
      <c r="D643" s="22" t="s">
        <v>47</v>
      </c>
      <c r="E643" s="22" t="s">
        <v>48</v>
      </c>
      <c r="F643" s="22" t="s">
        <v>49</v>
      </c>
      <c r="G643" s="22" t="s">
        <v>156</v>
      </c>
      <c r="H643" s="22" t="s">
        <v>45</v>
      </c>
      <c r="I643" s="22" t="s">
        <v>37</v>
      </c>
      <c r="J643" s="22" t="s">
        <v>38</v>
      </c>
      <c r="K643" s="22" t="s">
        <v>38</v>
      </c>
      <c r="L643" s="23"/>
      <c r="M643" s="23"/>
      <c r="N643" s="23"/>
      <c r="O643" s="23"/>
      <c r="P643" s="23"/>
      <c r="Q643" s="23">
        <v>17.334899999999998</v>
      </c>
      <c r="R643" s="23"/>
      <c r="S643" s="23">
        <f t="shared" si="60"/>
        <v>17.334899999999998</v>
      </c>
      <c r="T643" s="23">
        <v>0</v>
      </c>
      <c r="U643" s="23"/>
      <c r="V643" s="35" t="str" cm="1">
        <f t="array" ref="V643">_xlfn.IFS(H643="Majandamiskulud","2.1",H643="Tööjõukulud","2.2",H643="Muud kulud","2.4",H643="Muud tegevuskulud","2.4",H643="Sotsiaaltoetused","2.3",H643="Muud antud toetused ja ülekanded","2.3",H643="Materiaalsete ja immateriaalsete vara soetamine/renoveerimine","4")</f>
        <v>2.4</v>
      </c>
    </row>
    <row r="644" spans="1:22" x14ac:dyDescent="0.3">
      <c r="A644" s="22" t="s">
        <v>29</v>
      </c>
      <c r="B644" s="22" t="s">
        <v>30</v>
      </c>
      <c r="C644" s="22" t="s">
        <v>31</v>
      </c>
      <c r="D644" s="22" t="s">
        <v>47</v>
      </c>
      <c r="E644" s="22" t="s">
        <v>48</v>
      </c>
      <c r="F644" s="22" t="s">
        <v>49</v>
      </c>
      <c r="G644" s="22" t="s">
        <v>156</v>
      </c>
      <c r="H644" s="22" t="s">
        <v>66</v>
      </c>
      <c r="I644" s="22" t="s">
        <v>37</v>
      </c>
      <c r="J644" s="22" t="s">
        <v>38</v>
      </c>
      <c r="K644" s="22" t="s">
        <v>38</v>
      </c>
      <c r="L644" s="23"/>
      <c r="M644" s="23"/>
      <c r="N644" s="23"/>
      <c r="O644" s="23"/>
      <c r="P644" s="23"/>
      <c r="Q644" s="23">
        <v>28.15199999999999</v>
      </c>
      <c r="R644" s="23"/>
      <c r="S644" s="23">
        <f t="shared" si="60"/>
        <v>28.15199999999999</v>
      </c>
      <c r="T644" s="23">
        <v>0</v>
      </c>
      <c r="U644" s="23"/>
      <c r="V644" s="35" t="str" cm="1">
        <f t="array" ref="V644">_xlfn.IFS(H644="Majandamiskulud","2.1",H644="Tööjõukulud","2.2",H644="Muud kulud","2.4",H644="Muud tegevuskulud","2.4",H644="Sotsiaaltoetused","2.3",H644="Muud antud toetused ja ülekanded","2.3",H644="Materiaalsete ja immateriaalsete vara soetamine/renoveerimine","4")</f>
        <v>2.3</v>
      </c>
    </row>
    <row r="645" spans="1:22" x14ac:dyDescent="0.3">
      <c r="A645" s="22" t="s">
        <v>29</v>
      </c>
      <c r="B645" s="22" t="s">
        <v>30</v>
      </c>
      <c r="C645" s="22" t="s">
        <v>31</v>
      </c>
      <c r="D645" s="22" t="s">
        <v>47</v>
      </c>
      <c r="E645" s="22" t="s">
        <v>48</v>
      </c>
      <c r="F645" s="22" t="s">
        <v>49</v>
      </c>
      <c r="G645" s="22" t="s">
        <v>156</v>
      </c>
      <c r="H645" s="22" t="s">
        <v>46</v>
      </c>
      <c r="I645" s="22" t="s">
        <v>37</v>
      </c>
      <c r="J645" s="22" t="s">
        <v>38</v>
      </c>
      <c r="K645" s="22" t="s">
        <v>38</v>
      </c>
      <c r="L645" s="23"/>
      <c r="M645" s="23"/>
      <c r="N645" s="23"/>
      <c r="O645" s="23"/>
      <c r="P645" s="23"/>
      <c r="Q645" s="23">
        <v>20713.664408572135</v>
      </c>
      <c r="R645" s="23"/>
      <c r="S645" s="23">
        <f t="shared" si="60"/>
        <v>20713.664408572135</v>
      </c>
      <c r="T645" s="23">
        <v>0</v>
      </c>
      <c r="U645" s="23"/>
      <c r="V645" s="35" t="str" cm="1">
        <f t="array" ref="V645">_xlfn.IFS(H645="Majandamiskulud","2.1",H645="Tööjõukulud","2.2",H645="Muud kulud","2.4",H645="Muud tegevuskulud","2.4",H645="Sotsiaaltoetused","2.3",H645="Muud antud toetused ja ülekanded","2.3",H645="Materiaalsete ja immateriaalsete vara soetamine/renoveerimine","4")</f>
        <v>2.2</v>
      </c>
    </row>
    <row r="646" spans="1:22" x14ac:dyDescent="0.3">
      <c r="A646" s="22" t="s">
        <v>29</v>
      </c>
      <c r="B646" s="22" t="s">
        <v>30</v>
      </c>
      <c r="C646" s="22" t="s">
        <v>31</v>
      </c>
      <c r="D646" s="22" t="s">
        <v>47</v>
      </c>
      <c r="E646" s="22" t="s">
        <v>114</v>
      </c>
      <c r="F646" s="22" t="s">
        <v>115</v>
      </c>
      <c r="G646" s="22" t="s">
        <v>156</v>
      </c>
      <c r="H646" s="22" t="s">
        <v>36</v>
      </c>
      <c r="I646" s="22" t="s">
        <v>37</v>
      </c>
      <c r="J646" s="22" t="s">
        <v>38</v>
      </c>
      <c r="K646" s="22" t="s">
        <v>38</v>
      </c>
      <c r="L646" s="23"/>
      <c r="M646" s="23"/>
      <c r="N646" s="23"/>
      <c r="O646" s="23"/>
      <c r="P646" s="23"/>
      <c r="Q646" s="23">
        <v>9851.8239106502515</v>
      </c>
      <c r="R646" s="23"/>
      <c r="S646" s="23">
        <f t="shared" si="60"/>
        <v>9851.8239106502515</v>
      </c>
      <c r="T646" s="23">
        <v>0</v>
      </c>
      <c r="U646" s="23"/>
      <c r="V646" s="35" t="str" cm="1">
        <f t="array" ref="V646">_xlfn.IFS(H646="Majandamiskulud","2.1",H646="Tööjõukulud","2.2",H646="Muud kulud","2.4",H646="Muud tegevuskulud","2.4",H646="Sotsiaaltoetused","2.3",H646="Muud antud toetused ja ülekanded","2.3",H646="Materiaalsete ja immateriaalsete vara soetamine/renoveerimine","4")</f>
        <v>2.1</v>
      </c>
    </row>
    <row r="647" spans="1:22" x14ac:dyDescent="0.3">
      <c r="A647" s="22" t="s">
        <v>29</v>
      </c>
      <c r="B647" s="22" t="s">
        <v>30</v>
      </c>
      <c r="C647" s="22" t="s">
        <v>31</v>
      </c>
      <c r="D647" s="22" t="s">
        <v>47</v>
      </c>
      <c r="E647" s="22" t="s">
        <v>114</v>
      </c>
      <c r="F647" s="22" t="s">
        <v>115</v>
      </c>
      <c r="G647" s="22" t="s">
        <v>156</v>
      </c>
      <c r="H647" s="22" t="s">
        <v>45</v>
      </c>
      <c r="I647" s="22" t="s">
        <v>37</v>
      </c>
      <c r="J647" s="22" t="s">
        <v>38</v>
      </c>
      <c r="K647" s="22" t="s">
        <v>38</v>
      </c>
      <c r="L647" s="23"/>
      <c r="M647" s="23"/>
      <c r="N647" s="23"/>
      <c r="O647" s="23"/>
      <c r="P647" s="23"/>
      <c r="Q647" s="23">
        <v>45.512609999999995</v>
      </c>
      <c r="R647" s="23"/>
      <c r="S647" s="23">
        <f t="shared" si="60"/>
        <v>45.512609999999995</v>
      </c>
      <c r="T647" s="23">
        <v>0</v>
      </c>
      <c r="U647" s="23"/>
      <c r="V647" s="35" t="str" cm="1">
        <f t="array" ref="V647">_xlfn.IFS(H647="Majandamiskulud","2.1",H647="Tööjõukulud","2.2",H647="Muud kulud","2.4",H647="Muud tegevuskulud","2.4",H647="Sotsiaaltoetused","2.3",H647="Muud antud toetused ja ülekanded","2.3",H647="Materiaalsete ja immateriaalsete vara soetamine/renoveerimine","4")</f>
        <v>2.4</v>
      </c>
    </row>
    <row r="648" spans="1:22" x14ac:dyDescent="0.3">
      <c r="A648" s="22" t="s">
        <v>29</v>
      </c>
      <c r="B648" s="22" t="s">
        <v>30</v>
      </c>
      <c r="C648" s="22" t="s">
        <v>31</v>
      </c>
      <c r="D648" s="22" t="s">
        <v>47</v>
      </c>
      <c r="E648" s="22" t="s">
        <v>114</v>
      </c>
      <c r="F648" s="22" t="s">
        <v>115</v>
      </c>
      <c r="G648" s="22" t="s">
        <v>156</v>
      </c>
      <c r="H648" s="22" t="s">
        <v>66</v>
      </c>
      <c r="I648" s="22" t="s">
        <v>37</v>
      </c>
      <c r="J648" s="22" t="s">
        <v>38</v>
      </c>
      <c r="K648" s="22" t="s">
        <v>38</v>
      </c>
      <c r="L648" s="23"/>
      <c r="M648" s="23"/>
      <c r="N648" s="23"/>
      <c r="O648" s="23"/>
      <c r="P648" s="23"/>
      <c r="Q648" s="23">
        <v>73.91279999999999</v>
      </c>
      <c r="R648" s="23"/>
      <c r="S648" s="23">
        <f t="shared" si="60"/>
        <v>73.91279999999999</v>
      </c>
      <c r="T648" s="23">
        <v>0</v>
      </c>
      <c r="U648" s="23"/>
      <c r="V648" s="35" t="str" cm="1">
        <f t="array" ref="V648">_xlfn.IFS(H648="Majandamiskulud","2.1",H648="Tööjõukulud","2.2",H648="Muud kulud","2.4",H648="Muud tegevuskulud","2.4",H648="Sotsiaaltoetused","2.3",H648="Muud antud toetused ja ülekanded","2.3",H648="Materiaalsete ja immateriaalsete vara soetamine/renoveerimine","4")</f>
        <v>2.3</v>
      </c>
    </row>
    <row r="649" spans="1:22" x14ac:dyDescent="0.3">
      <c r="A649" s="22" t="s">
        <v>29</v>
      </c>
      <c r="B649" s="22" t="s">
        <v>30</v>
      </c>
      <c r="C649" s="22" t="s">
        <v>31</v>
      </c>
      <c r="D649" s="22" t="s">
        <v>47</v>
      </c>
      <c r="E649" s="22" t="s">
        <v>114</v>
      </c>
      <c r="F649" s="22" t="s">
        <v>115</v>
      </c>
      <c r="G649" s="22" t="s">
        <v>156</v>
      </c>
      <c r="H649" s="22" t="s">
        <v>46</v>
      </c>
      <c r="I649" s="22" t="s">
        <v>37</v>
      </c>
      <c r="J649" s="22" t="s">
        <v>38</v>
      </c>
      <c r="K649" s="22" t="s">
        <v>38</v>
      </c>
      <c r="L649" s="23"/>
      <c r="M649" s="23"/>
      <c r="N649" s="23"/>
      <c r="O649" s="23"/>
      <c r="P649" s="23"/>
      <c r="Q649" s="23">
        <v>54435.357348891797</v>
      </c>
      <c r="R649" s="23"/>
      <c r="S649" s="23">
        <f t="shared" si="60"/>
        <v>54435.357348891797</v>
      </c>
      <c r="T649" s="23">
        <v>0</v>
      </c>
      <c r="U649" s="23"/>
      <c r="V649" s="35" t="str" cm="1">
        <f t="array" ref="V649">_xlfn.IFS(H649="Majandamiskulud","2.1",H649="Tööjõukulud","2.2",H649="Muud kulud","2.4",H649="Muud tegevuskulud","2.4",H649="Sotsiaaltoetused","2.3",H649="Muud antud toetused ja ülekanded","2.3",H649="Materiaalsete ja immateriaalsete vara soetamine/renoveerimine","4")</f>
        <v>2.2</v>
      </c>
    </row>
    <row r="650" spans="1:22" x14ac:dyDescent="0.3">
      <c r="A650" s="22" t="s">
        <v>29</v>
      </c>
      <c r="B650" s="22" t="s">
        <v>30</v>
      </c>
      <c r="C650" s="22" t="s">
        <v>31</v>
      </c>
      <c r="D650" s="22" t="s">
        <v>47</v>
      </c>
      <c r="E650" s="22" t="s">
        <v>118</v>
      </c>
      <c r="F650" s="22" t="s">
        <v>119</v>
      </c>
      <c r="G650" s="22" t="s">
        <v>156</v>
      </c>
      <c r="H650" s="22" t="s">
        <v>36</v>
      </c>
      <c r="I650" s="22" t="s">
        <v>37</v>
      </c>
      <c r="J650" s="22" t="s">
        <v>38</v>
      </c>
      <c r="K650" s="22" t="s">
        <v>38</v>
      </c>
      <c r="L650" s="23"/>
      <c r="M650" s="23"/>
      <c r="N650" s="23"/>
      <c r="O650" s="23"/>
      <c r="P650" s="23"/>
      <c r="Q650" s="23">
        <v>6099.5184690359874</v>
      </c>
      <c r="R650" s="23"/>
      <c r="S650" s="23">
        <f t="shared" si="60"/>
        <v>6099.5184690359874</v>
      </c>
      <c r="T650" s="23">
        <v>0</v>
      </c>
      <c r="U650" s="23"/>
      <c r="V650" s="35" t="str" cm="1">
        <f t="array" ref="V650">_xlfn.IFS(H650="Majandamiskulud","2.1",H650="Tööjõukulud","2.2",H650="Muud kulud","2.4",H650="Muud tegevuskulud","2.4",H650="Sotsiaaltoetused","2.3",H650="Muud antud toetused ja ülekanded","2.3",H650="Materiaalsete ja immateriaalsete vara soetamine/renoveerimine","4")</f>
        <v>2.1</v>
      </c>
    </row>
    <row r="651" spans="1:22" x14ac:dyDescent="0.3">
      <c r="A651" s="22" t="s">
        <v>29</v>
      </c>
      <c r="B651" s="22" t="s">
        <v>30</v>
      </c>
      <c r="C651" s="22" t="s">
        <v>31</v>
      </c>
      <c r="D651" s="22" t="s">
        <v>47</v>
      </c>
      <c r="E651" s="22" t="s">
        <v>118</v>
      </c>
      <c r="F651" s="22" t="s">
        <v>119</v>
      </c>
      <c r="G651" s="22" t="s">
        <v>156</v>
      </c>
      <c r="H651" s="22" t="s">
        <v>45</v>
      </c>
      <c r="I651" s="22" t="s">
        <v>37</v>
      </c>
      <c r="J651" s="22" t="s">
        <v>38</v>
      </c>
      <c r="K651" s="22" t="s">
        <v>38</v>
      </c>
      <c r="L651" s="23"/>
      <c r="M651" s="23"/>
      <c r="N651" s="23"/>
      <c r="O651" s="23"/>
      <c r="P651" s="23"/>
      <c r="Q651" s="23">
        <v>28.177709999999998</v>
      </c>
      <c r="R651" s="23"/>
      <c r="S651" s="23">
        <f t="shared" si="60"/>
        <v>28.177709999999998</v>
      </c>
      <c r="T651" s="23">
        <v>0</v>
      </c>
      <c r="U651" s="23"/>
      <c r="V651" s="35" t="str" cm="1">
        <f t="array" ref="V651">_xlfn.IFS(H651="Majandamiskulud","2.1",H651="Tööjõukulud","2.2",H651="Muud kulud","2.4",H651="Muud tegevuskulud","2.4",H651="Sotsiaaltoetused","2.3",H651="Muud antud toetused ja ülekanded","2.3",H651="Materiaalsete ja immateriaalsete vara soetamine/renoveerimine","4")</f>
        <v>2.4</v>
      </c>
    </row>
    <row r="652" spans="1:22" x14ac:dyDescent="0.3">
      <c r="A652" s="22" t="s">
        <v>29</v>
      </c>
      <c r="B652" s="22" t="s">
        <v>30</v>
      </c>
      <c r="C652" s="22" t="s">
        <v>31</v>
      </c>
      <c r="D652" s="22" t="s">
        <v>47</v>
      </c>
      <c r="E652" s="22" t="s">
        <v>118</v>
      </c>
      <c r="F652" s="22" t="s">
        <v>119</v>
      </c>
      <c r="G652" s="22" t="s">
        <v>156</v>
      </c>
      <c r="H652" s="22" t="s">
        <v>66</v>
      </c>
      <c r="I652" s="22" t="s">
        <v>37</v>
      </c>
      <c r="J652" s="22" t="s">
        <v>38</v>
      </c>
      <c r="K652" s="22" t="s">
        <v>38</v>
      </c>
      <c r="L652" s="23"/>
      <c r="M652" s="23"/>
      <c r="N652" s="23"/>
      <c r="O652" s="23"/>
      <c r="P652" s="23"/>
      <c r="Q652" s="23">
        <v>45.760800000000003</v>
      </c>
      <c r="R652" s="23"/>
      <c r="S652" s="23">
        <f t="shared" si="60"/>
        <v>45.760800000000003</v>
      </c>
      <c r="T652" s="23">
        <v>0</v>
      </c>
      <c r="U652" s="23"/>
      <c r="V652" s="35" t="str" cm="1">
        <f t="array" ref="V652">_xlfn.IFS(H652="Majandamiskulud","2.1",H652="Tööjõukulud","2.2",H652="Muud kulud","2.4",H652="Muud tegevuskulud","2.4",H652="Sotsiaaltoetused","2.3",H652="Muud antud toetused ja ülekanded","2.3",H652="Materiaalsete ja immateriaalsete vara soetamine/renoveerimine","4")</f>
        <v>2.3</v>
      </c>
    </row>
    <row r="653" spans="1:22" x14ac:dyDescent="0.3">
      <c r="A653" s="22" t="s">
        <v>29</v>
      </c>
      <c r="B653" s="22" t="s">
        <v>30</v>
      </c>
      <c r="C653" s="22" t="s">
        <v>31</v>
      </c>
      <c r="D653" s="22" t="s">
        <v>47</v>
      </c>
      <c r="E653" s="22" t="s">
        <v>118</v>
      </c>
      <c r="F653" s="22" t="s">
        <v>119</v>
      </c>
      <c r="G653" s="22" t="s">
        <v>156</v>
      </c>
      <c r="H653" s="22" t="s">
        <v>46</v>
      </c>
      <c r="I653" s="22" t="s">
        <v>37</v>
      </c>
      <c r="J653" s="22" t="s">
        <v>38</v>
      </c>
      <c r="K653" s="22" t="s">
        <v>38</v>
      </c>
      <c r="L653" s="23"/>
      <c r="M653" s="23"/>
      <c r="N653" s="23"/>
      <c r="O653" s="23"/>
      <c r="P653" s="23"/>
      <c r="Q653" s="23">
        <v>32521.276300898629</v>
      </c>
      <c r="R653" s="23"/>
      <c r="S653" s="23">
        <f t="shared" si="60"/>
        <v>32521.276300898629</v>
      </c>
      <c r="T653" s="23">
        <v>0</v>
      </c>
      <c r="U653" s="23"/>
      <c r="V653" s="35" t="str" cm="1">
        <f t="array" ref="V653">_xlfn.IFS(H653="Majandamiskulud","2.1",H653="Tööjõukulud","2.2",H653="Muud kulud","2.4",H653="Muud tegevuskulud","2.4",H653="Sotsiaaltoetused","2.3",H653="Muud antud toetused ja ülekanded","2.3",H653="Materiaalsete ja immateriaalsete vara soetamine/renoveerimine","4")</f>
        <v>2.2</v>
      </c>
    </row>
    <row r="654" spans="1:22" x14ac:dyDescent="0.3">
      <c r="A654" s="22" t="s">
        <v>29</v>
      </c>
      <c r="B654" s="22" t="s">
        <v>30</v>
      </c>
      <c r="C654" s="22" t="s">
        <v>31</v>
      </c>
      <c r="D654" s="22" t="s">
        <v>47</v>
      </c>
      <c r="E654" s="22" t="s">
        <v>120</v>
      </c>
      <c r="F654" s="22" t="s">
        <v>121</v>
      </c>
      <c r="G654" s="22" t="s">
        <v>156</v>
      </c>
      <c r="H654" s="22" t="s">
        <v>36</v>
      </c>
      <c r="I654" s="22" t="s">
        <v>37</v>
      </c>
      <c r="J654" s="22" t="s">
        <v>38</v>
      </c>
      <c r="K654" s="22" t="s">
        <v>38</v>
      </c>
      <c r="L654" s="23"/>
      <c r="M654" s="23"/>
      <c r="N654" s="23"/>
      <c r="O654" s="23"/>
      <c r="P654" s="23"/>
      <c r="Q654" s="23">
        <v>5421.333076353324</v>
      </c>
      <c r="R654" s="23"/>
      <c r="S654" s="23">
        <f t="shared" si="60"/>
        <v>5421.333076353324</v>
      </c>
      <c r="T654" s="23">
        <v>0</v>
      </c>
      <c r="U654" s="23"/>
      <c r="V654" s="35" t="str" cm="1">
        <f t="array" ref="V654">_xlfn.IFS(H654="Majandamiskulud","2.1",H654="Tööjõukulud","2.2",H654="Muud kulud","2.4",H654="Muud tegevuskulud","2.4",H654="Sotsiaaltoetused","2.3",H654="Muud antud toetused ja ülekanded","2.3",H654="Materiaalsete ja immateriaalsete vara soetamine/renoveerimine","4")</f>
        <v>2.1</v>
      </c>
    </row>
    <row r="655" spans="1:22" x14ac:dyDescent="0.3">
      <c r="A655" s="22" t="s">
        <v>29</v>
      </c>
      <c r="B655" s="22" t="s">
        <v>30</v>
      </c>
      <c r="C655" s="22" t="s">
        <v>31</v>
      </c>
      <c r="D655" s="22" t="s">
        <v>47</v>
      </c>
      <c r="E655" s="22" t="s">
        <v>120</v>
      </c>
      <c r="F655" s="22" t="s">
        <v>121</v>
      </c>
      <c r="G655" s="22" t="s">
        <v>156</v>
      </c>
      <c r="H655" s="22" t="s">
        <v>45</v>
      </c>
      <c r="I655" s="22" t="s">
        <v>37</v>
      </c>
      <c r="J655" s="22" t="s">
        <v>38</v>
      </c>
      <c r="K655" s="22" t="s">
        <v>38</v>
      </c>
      <c r="L655" s="23"/>
      <c r="M655" s="23"/>
      <c r="N655" s="23"/>
      <c r="O655" s="23"/>
      <c r="P655" s="23"/>
      <c r="Q655" s="23">
        <v>25.039299999999997</v>
      </c>
      <c r="R655" s="23"/>
      <c r="S655" s="23">
        <f t="shared" si="60"/>
        <v>25.039299999999997</v>
      </c>
      <c r="T655" s="23">
        <v>0</v>
      </c>
      <c r="U655" s="23"/>
      <c r="V655" s="35" t="str" cm="1">
        <f t="array" ref="V655">_xlfn.IFS(H655="Majandamiskulud","2.1",H655="Tööjõukulud","2.2",H655="Muud kulud","2.4",H655="Muud tegevuskulud","2.4",H655="Sotsiaaltoetused","2.3",H655="Muud antud toetused ja ülekanded","2.3",H655="Materiaalsete ja immateriaalsete vara soetamine/renoveerimine","4")</f>
        <v>2.4</v>
      </c>
    </row>
    <row r="656" spans="1:22" x14ac:dyDescent="0.3">
      <c r="A656" s="22" t="s">
        <v>29</v>
      </c>
      <c r="B656" s="22" t="s">
        <v>30</v>
      </c>
      <c r="C656" s="22" t="s">
        <v>31</v>
      </c>
      <c r="D656" s="22" t="s">
        <v>47</v>
      </c>
      <c r="E656" s="22" t="s">
        <v>120</v>
      </c>
      <c r="F656" s="22" t="s">
        <v>121</v>
      </c>
      <c r="G656" s="22" t="s">
        <v>156</v>
      </c>
      <c r="H656" s="22" t="s">
        <v>66</v>
      </c>
      <c r="I656" s="22" t="s">
        <v>37</v>
      </c>
      <c r="J656" s="22" t="s">
        <v>38</v>
      </c>
      <c r="K656" s="22" t="s">
        <v>38</v>
      </c>
      <c r="L656" s="23"/>
      <c r="M656" s="23"/>
      <c r="N656" s="23"/>
      <c r="O656" s="23"/>
      <c r="P656" s="23"/>
      <c r="Q656" s="23">
        <v>40.663999999999987</v>
      </c>
      <c r="R656" s="23"/>
      <c r="S656" s="23">
        <f t="shared" si="60"/>
        <v>40.663999999999987</v>
      </c>
      <c r="T656" s="23">
        <v>0</v>
      </c>
      <c r="U656" s="23"/>
      <c r="V656" s="35" t="str" cm="1">
        <f t="array" ref="V656">_xlfn.IFS(H656="Majandamiskulud","2.1",H656="Tööjõukulud","2.2",H656="Muud kulud","2.4",H656="Muud tegevuskulud","2.4",H656="Sotsiaaltoetused","2.3",H656="Muud antud toetused ja ülekanded","2.3",H656="Materiaalsete ja immateriaalsete vara soetamine/renoveerimine","4")</f>
        <v>2.3</v>
      </c>
    </row>
    <row r="657" spans="1:22" x14ac:dyDescent="0.3">
      <c r="A657" s="22" t="s">
        <v>29</v>
      </c>
      <c r="B657" s="22" t="s">
        <v>30</v>
      </c>
      <c r="C657" s="22" t="s">
        <v>31</v>
      </c>
      <c r="D657" s="22" t="s">
        <v>47</v>
      </c>
      <c r="E657" s="22" t="s">
        <v>120</v>
      </c>
      <c r="F657" s="22" t="s">
        <v>121</v>
      </c>
      <c r="G657" s="22" t="s">
        <v>156</v>
      </c>
      <c r="H657" s="22" t="s">
        <v>46</v>
      </c>
      <c r="I657" s="22" t="s">
        <v>37</v>
      </c>
      <c r="J657" s="22" t="s">
        <v>38</v>
      </c>
      <c r="K657" s="22" t="s">
        <v>38</v>
      </c>
      <c r="L657" s="23"/>
      <c r="M657" s="23"/>
      <c r="N657" s="23"/>
      <c r="O657" s="23"/>
      <c r="P657" s="23"/>
      <c r="Q657" s="23">
        <v>29507.412942517596</v>
      </c>
      <c r="R657" s="23"/>
      <c r="S657" s="23">
        <f t="shared" si="60"/>
        <v>29507.412942517596</v>
      </c>
      <c r="T657" s="23">
        <v>0</v>
      </c>
      <c r="U657" s="23"/>
      <c r="V657" s="35" t="str" cm="1">
        <f t="array" ref="V657">_xlfn.IFS(H657="Majandamiskulud","2.1",H657="Tööjõukulud","2.2",H657="Muud kulud","2.4",H657="Muud tegevuskulud","2.4",H657="Sotsiaaltoetused","2.3",H657="Muud antud toetused ja ülekanded","2.3",H657="Materiaalsete ja immateriaalsete vara soetamine/renoveerimine","4")</f>
        <v>2.2</v>
      </c>
    </row>
    <row r="658" spans="1:22" x14ac:dyDescent="0.3">
      <c r="A658" s="22" t="s">
        <v>29</v>
      </c>
      <c r="B658" s="22" t="s">
        <v>30</v>
      </c>
      <c r="C658" s="22" t="s">
        <v>31</v>
      </c>
      <c r="D658" s="22" t="s">
        <v>47</v>
      </c>
      <c r="E658" s="22" t="s">
        <v>122</v>
      </c>
      <c r="F658" s="22" t="s">
        <v>123</v>
      </c>
      <c r="G658" s="22" t="s">
        <v>156</v>
      </c>
      <c r="H658" s="22" t="s">
        <v>36</v>
      </c>
      <c r="I658" s="22" t="s">
        <v>37</v>
      </c>
      <c r="J658" s="22" t="s">
        <v>38</v>
      </c>
      <c r="K658" s="22" t="s">
        <v>38</v>
      </c>
      <c r="L658" s="23"/>
      <c r="M658" s="23"/>
      <c r="N658" s="23"/>
      <c r="O658" s="23"/>
      <c r="P658" s="23"/>
      <c r="Q658" s="23">
        <v>24831.999899999999</v>
      </c>
      <c r="R658" s="23"/>
      <c r="S658" s="23">
        <f t="shared" si="60"/>
        <v>24831.999899999999</v>
      </c>
      <c r="T658" s="23">
        <v>0</v>
      </c>
      <c r="U658" s="23"/>
      <c r="V658" s="35" t="str" cm="1">
        <f t="array" ref="V658">_xlfn.IFS(H658="Majandamiskulud","2.1",H658="Tööjõukulud","2.2",H658="Muud kulud","2.4",H658="Muud tegevuskulud","2.4",H658="Sotsiaaltoetused","2.3",H658="Muud antud toetused ja ülekanded","2.3",H658="Materiaalsete ja immateriaalsete vara soetamine/renoveerimine","4")</f>
        <v>2.1</v>
      </c>
    </row>
    <row r="659" spans="1:22" x14ac:dyDescent="0.3">
      <c r="A659" s="22" t="s">
        <v>29</v>
      </c>
      <c r="B659" s="22" t="s">
        <v>30</v>
      </c>
      <c r="C659" s="22" t="s">
        <v>31</v>
      </c>
      <c r="D659" s="22" t="s">
        <v>50</v>
      </c>
      <c r="E659" s="22" t="s">
        <v>79</v>
      </c>
      <c r="F659" s="22" t="s">
        <v>80</v>
      </c>
      <c r="G659" s="22" t="s">
        <v>156</v>
      </c>
      <c r="H659" s="22" t="s">
        <v>36</v>
      </c>
      <c r="I659" s="22" t="s">
        <v>37</v>
      </c>
      <c r="J659" s="22" t="s">
        <v>38</v>
      </c>
      <c r="K659" s="22" t="s">
        <v>38</v>
      </c>
      <c r="L659" s="23"/>
      <c r="M659" s="23"/>
      <c r="N659" s="23"/>
      <c r="O659" s="23"/>
      <c r="P659" s="23"/>
      <c r="Q659" s="23">
        <v>14388.037063199314</v>
      </c>
      <c r="R659" s="23"/>
      <c r="S659" s="23">
        <f t="shared" si="60"/>
        <v>14388.037063199314</v>
      </c>
      <c r="T659" s="23">
        <v>0</v>
      </c>
      <c r="U659" s="23"/>
      <c r="V659" s="35" t="str" cm="1">
        <f t="array" ref="V659">_xlfn.IFS(H659="Majandamiskulud","2.1",H659="Tööjõukulud","2.2",H659="Muud kulud","2.4",H659="Muud tegevuskulud","2.4",H659="Sotsiaaltoetused","2.3",H659="Muud antud toetused ja ülekanded","2.3",H659="Materiaalsete ja immateriaalsete vara soetamine/renoveerimine","4")</f>
        <v>2.1</v>
      </c>
    </row>
    <row r="660" spans="1:22" x14ac:dyDescent="0.3">
      <c r="A660" s="22" t="s">
        <v>29</v>
      </c>
      <c r="B660" s="22" t="s">
        <v>30</v>
      </c>
      <c r="C660" s="22" t="s">
        <v>31</v>
      </c>
      <c r="D660" s="22" t="s">
        <v>50</v>
      </c>
      <c r="E660" s="22" t="s">
        <v>79</v>
      </c>
      <c r="F660" s="22" t="s">
        <v>80</v>
      </c>
      <c r="G660" s="22" t="s">
        <v>156</v>
      </c>
      <c r="H660" s="22" t="s">
        <v>45</v>
      </c>
      <c r="I660" s="22" t="s">
        <v>37</v>
      </c>
      <c r="J660" s="22" t="s">
        <v>38</v>
      </c>
      <c r="K660" s="22" t="s">
        <v>38</v>
      </c>
      <c r="L660" s="23"/>
      <c r="M660" s="23"/>
      <c r="N660" s="23"/>
      <c r="O660" s="23"/>
      <c r="P660" s="23"/>
      <c r="Q660" s="23">
        <v>66.46177999999999</v>
      </c>
      <c r="R660" s="23"/>
      <c r="S660" s="23">
        <f t="shared" si="60"/>
        <v>66.46177999999999</v>
      </c>
      <c r="T660" s="23">
        <v>0</v>
      </c>
      <c r="U660" s="23"/>
      <c r="V660" s="35" t="str" cm="1">
        <f t="array" ref="V660">_xlfn.IFS(H660="Majandamiskulud","2.1",H660="Tööjõukulud","2.2",H660="Muud kulud","2.4",H660="Muud tegevuskulud","2.4",H660="Sotsiaaltoetused","2.3",H660="Muud antud toetused ja ülekanded","2.3",H660="Materiaalsete ja immateriaalsete vara soetamine/renoveerimine","4")</f>
        <v>2.4</v>
      </c>
    </row>
    <row r="661" spans="1:22" x14ac:dyDescent="0.3">
      <c r="A661" s="22" t="s">
        <v>29</v>
      </c>
      <c r="B661" s="22" t="s">
        <v>30</v>
      </c>
      <c r="C661" s="22" t="s">
        <v>31</v>
      </c>
      <c r="D661" s="22" t="s">
        <v>50</v>
      </c>
      <c r="E661" s="22" t="s">
        <v>79</v>
      </c>
      <c r="F661" s="22" t="s">
        <v>80</v>
      </c>
      <c r="G661" s="22" t="s">
        <v>156</v>
      </c>
      <c r="H661" s="22" t="s">
        <v>66</v>
      </c>
      <c r="I661" s="22" t="s">
        <v>37</v>
      </c>
      <c r="J661" s="22" t="s">
        <v>38</v>
      </c>
      <c r="K661" s="22" t="s">
        <v>38</v>
      </c>
      <c r="L661" s="23"/>
      <c r="M661" s="23"/>
      <c r="N661" s="23"/>
      <c r="O661" s="23"/>
      <c r="P661" s="23"/>
      <c r="Q661" s="23">
        <v>107.9344</v>
      </c>
      <c r="R661" s="23"/>
      <c r="S661" s="23">
        <f t="shared" si="60"/>
        <v>107.9344</v>
      </c>
      <c r="T661" s="23">
        <v>0</v>
      </c>
      <c r="U661" s="23"/>
      <c r="V661" s="35" t="str" cm="1">
        <f t="array" ref="V661">_xlfn.IFS(H661="Majandamiskulud","2.1",H661="Tööjõukulud","2.2",H661="Muud kulud","2.4",H661="Muud tegevuskulud","2.4",H661="Sotsiaaltoetused","2.3",H661="Muud antud toetused ja ülekanded","2.3",H661="Materiaalsete ja immateriaalsete vara soetamine/renoveerimine","4")</f>
        <v>2.3</v>
      </c>
    </row>
    <row r="662" spans="1:22" x14ac:dyDescent="0.3">
      <c r="A662" s="22" t="s">
        <v>29</v>
      </c>
      <c r="B662" s="22" t="s">
        <v>30</v>
      </c>
      <c r="C662" s="22" t="s">
        <v>31</v>
      </c>
      <c r="D662" s="22" t="s">
        <v>50</v>
      </c>
      <c r="E662" s="22" t="s">
        <v>79</v>
      </c>
      <c r="F662" s="22" t="s">
        <v>80</v>
      </c>
      <c r="G662" s="22" t="s">
        <v>156</v>
      </c>
      <c r="H662" s="22" t="s">
        <v>46</v>
      </c>
      <c r="I662" s="22" t="s">
        <v>37</v>
      </c>
      <c r="J662" s="22" t="s">
        <v>38</v>
      </c>
      <c r="K662" s="22" t="s">
        <v>38</v>
      </c>
      <c r="L662" s="23"/>
      <c r="M662" s="23"/>
      <c r="N662" s="23"/>
      <c r="O662" s="23"/>
      <c r="P662" s="23"/>
      <c r="Q662" s="23">
        <v>79263.986690147867</v>
      </c>
      <c r="R662" s="23"/>
      <c r="S662" s="23">
        <f t="shared" si="60"/>
        <v>79263.986690147867</v>
      </c>
      <c r="T662" s="23">
        <v>0</v>
      </c>
      <c r="U662" s="23"/>
      <c r="V662" s="35" t="str" cm="1">
        <f t="array" ref="V662">_xlfn.IFS(H662="Majandamiskulud","2.1",H662="Tööjõukulud","2.2",H662="Muud kulud","2.4",H662="Muud tegevuskulud","2.4",H662="Sotsiaaltoetused","2.3",H662="Muud antud toetused ja ülekanded","2.3",H662="Materiaalsete ja immateriaalsete vara soetamine/renoveerimine","4")</f>
        <v>2.2</v>
      </c>
    </row>
    <row r="663" spans="1:22" x14ac:dyDescent="0.3">
      <c r="A663" s="22" t="s">
        <v>29</v>
      </c>
      <c r="B663" s="22" t="s">
        <v>30</v>
      </c>
      <c r="C663" s="22" t="s">
        <v>31</v>
      </c>
      <c r="D663" s="22" t="s">
        <v>50</v>
      </c>
      <c r="E663" s="22" t="s">
        <v>124</v>
      </c>
      <c r="F663" s="22" t="s">
        <v>125</v>
      </c>
      <c r="G663" s="22" t="s">
        <v>156</v>
      </c>
      <c r="H663" s="22" t="s">
        <v>36</v>
      </c>
      <c r="I663" s="22" t="s">
        <v>37</v>
      </c>
      <c r="J663" s="22" t="s">
        <v>38</v>
      </c>
      <c r="K663" s="22" t="s">
        <v>38</v>
      </c>
      <c r="L663" s="23"/>
      <c r="M663" s="23"/>
      <c r="N663" s="23"/>
      <c r="O663" s="23"/>
      <c r="P663" s="23"/>
      <c r="Q663" s="23">
        <v>23617.172903604082</v>
      </c>
      <c r="R663" s="23"/>
      <c r="S663" s="23">
        <f t="shared" si="60"/>
        <v>23617.172903604082</v>
      </c>
      <c r="T663" s="23">
        <v>0</v>
      </c>
      <c r="U663" s="23"/>
      <c r="V663" s="35" t="str" cm="1">
        <f t="array" ref="V663">_xlfn.IFS(H663="Majandamiskulud","2.1",H663="Tööjõukulud","2.2",H663="Muud kulud","2.4",H663="Muud tegevuskulud","2.4",H663="Sotsiaaltoetused","2.3",H663="Muud antud toetused ja ülekanded","2.3",H663="Materiaalsete ja immateriaalsete vara soetamine/renoveerimine","4")</f>
        <v>2.1</v>
      </c>
    </row>
    <row r="664" spans="1:22" x14ac:dyDescent="0.3">
      <c r="A664" s="22" t="s">
        <v>29</v>
      </c>
      <c r="B664" s="22" t="s">
        <v>30</v>
      </c>
      <c r="C664" s="22" t="s">
        <v>31</v>
      </c>
      <c r="D664" s="22" t="s">
        <v>50</v>
      </c>
      <c r="E664" s="22" t="s">
        <v>124</v>
      </c>
      <c r="F664" s="22" t="s">
        <v>125</v>
      </c>
      <c r="G664" s="22" t="s">
        <v>156</v>
      </c>
      <c r="H664" s="22" t="s">
        <v>45</v>
      </c>
      <c r="I664" s="22" t="s">
        <v>37</v>
      </c>
      <c r="J664" s="22" t="s">
        <v>38</v>
      </c>
      <c r="K664" s="22" t="s">
        <v>38</v>
      </c>
      <c r="L664" s="23"/>
      <c r="M664" s="23"/>
      <c r="N664" s="23"/>
      <c r="O664" s="23"/>
      <c r="P664" s="23"/>
      <c r="Q664" s="23">
        <v>109.09656999999999</v>
      </c>
      <c r="R664" s="23"/>
      <c r="S664" s="23">
        <f t="shared" si="60"/>
        <v>109.09656999999999</v>
      </c>
      <c r="T664" s="23">
        <v>0</v>
      </c>
      <c r="U664" s="23"/>
      <c r="V664" s="35" t="str" cm="1">
        <f t="array" ref="V664">_xlfn.IFS(H664="Majandamiskulud","2.1",H664="Tööjõukulud","2.2",H664="Muud kulud","2.4",H664="Muud tegevuskulud","2.4",H664="Sotsiaaltoetused","2.3",H664="Muud antud toetused ja ülekanded","2.3",H664="Materiaalsete ja immateriaalsete vara soetamine/renoveerimine","4")</f>
        <v>2.4</v>
      </c>
    </row>
    <row r="665" spans="1:22" x14ac:dyDescent="0.3">
      <c r="A665" s="22" t="s">
        <v>29</v>
      </c>
      <c r="B665" s="22" t="s">
        <v>30</v>
      </c>
      <c r="C665" s="22" t="s">
        <v>31</v>
      </c>
      <c r="D665" s="22" t="s">
        <v>50</v>
      </c>
      <c r="E665" s="22" t="s">
        <v>124</v>
      </c>
      <c r="F665" s="22" t="s">
        <v>125</v>
      </c>
      <c r="G665" s="22" t="s">
        <v>156</v>
      </c>
      <c r="H665" s="22" t="s">
        <v>66</v>
      </c>
      <c r="I665" s="22" t="s">
        <v>37</v>
      </c>
      <c r="J665" s="22" t="s">
        <v>38</v>
      </c>
      <c r="K665" s="22" t="s">
        <v>38</v>
      </c>
      <c r="L665" s="23"/>
      <c r="M665" s="23"/>
      <c r="N665" s="23"/>
      <c r="O665" s="23"/>
      <c r="P665" s="23"/>
      <c r="Q665" s="23">
        <v>177.17359999999996</v>
      </c>
      <c r="R665" s="23"/>
      <c r="S665" s="23">
        <f t="shared" si="60"/>
        <v>177.17359999999996</v>
      </c>
      <c r="T665" s="23">
        <v>0</v>
      </c>
      <c r="U665" s="23"/>
      <c r="V665" s="35" t="str" cm="1">
        <f t="array" ref="V665">_xlfn.IFS(H665="Majandamiskulud","2.1",H665="Tööjõukulud","2.2",H665="Muud kulud","2.4",H665="Muud tegevuskulud","2.4",H665="Sotsiaaltoetused","2.3",H665="Muud antud toetused ja ülekanded","2.3",H665="Materiaalsete ja immateriaalsete vara soetamine/renoveerimine","4")</f>
        <v>2.3</v>
      </c>
    </row>
    <row r="666" spans="1:22" x14ac:dyDescent="0.3">
      <c r="A666" s="22" t="s">
        <v>29</v>
      </c>
      <c r="B666" s="22" t="s">
        <v>30</v>
      </c>
      <c r="C666" s="22" t="s">
        <v>31</v>
      </c>
      <c r="D666" s="22" t="s">
        <v>50</v>
      </c>
      <c r="E666" s="22" t="s">
        <v>124</v>
      </c>
      <c r="F666" s="22" t="s">
        <v>125</v>
      </c>
      <c r="G666" s="22" t="s">
        <v>156</v>
      </c>
      <c r="H666" s="22" t="s">
        <v>46</v>
      </c>
      <c r="I666" s="22" t="s">
        <v>37</v>
      </c>
      <c r="J666" s="22" t="s">
        <v>38</v>
      </c>
      <c r="K666" s="22" t="s">
        <v>38</v>
      </c>
      <c r="L666" s="23"/>
      <c r="M666" s="23"/>
      <c r="N666" s="23"/>
      <c r="O666" s="23"/>
      <c r="P666" s="23"/>
      <c r="Q666" s="23">
        <v>126279.58523671154</v>
      </c>
      <c r="R666" s="23"/>
      <c r="S666" s="23">
        <f t="shared" si="60"/>
        <v>126279.58523671154</v>
      </c>
      <c r="T666" s="23">
        <v>0</v>
      </c>
      <c r="U666" s="23"/>
      <c r="V666" s="35" t="str" cm="1">
        <f t="array" ref="V666">_xlfn.IFS(H666="Majandamiskulud","2.1",H666="Tööjõukulud","2.2",H666="Muud kulud","2.4",H666="Muud tegevuskulud","2.4",H666="Sotsiaaltoetused","2.3",H666="Muud antud toetused ja ülekanded","2.3",H666="Materiaalsete ja immateriaalsete vara soetamine/renoveerimine","4")</f>
        <v>2.2</v>
      </c>
    </row>
    <row r="667" spans="1:22" x14ac:dyDescent="0.3">
      <c r="A667" s="22" t="s">
        <v>29</v>
      </c>
      <c r="B667" s="22" t="s">
        <v>30</v>
      </c>
      <c r="C667" s="22" t="s">
        <v>31</v>
      </c>
      <c r="D667" s="22" t="s">
        <v>50</v>
      </c>
      <c r="E667" s="22" t="s">
        <v>51</v>
      </c>
      <c r="F667" s="22" t="s">
        <v>52</v>
      </c>
      <c r="G667" s="22" t="s">
        <v>156</v>
      </c>
      <c r="H667" s="22" t="s">
        <v>36</v>
      </c>
      <c r="I667" s="22" t="s">
        <v>37</v>
      </c>
      <c r="J667" s="22" t="s">
        <v>38</v>
      </c>
      <c r="K667" s="22" t="s">
        <v>38</v>
      </c>
      <c r="L667" s="23"/>
      <c r="M667" s="23"/>
      <c r="N667" s="23"/>
      <c r="O667" s="23"/>
      <c r="P667" s="23"/>
      <c r="Q667" s="23">
        <v>11726.092151916979</v>
      </c>
      <c r="R667" s="23"/>
      <c r="S667" s="23">
        <f t="shared" si="60"/>
        <v>11726.092151916979</v>
      </c>
      <c r="T667" s="23">
        <v>0</v>
      </c>
      <c r="U667" s="23"/>
      <c r="V667" s="35" t="str" cm="1">
        <f t="array" ref="V667">_xlfn.IFS(H667="Majandamiskulud","2.1",H667="Tööjõukulud","2.2",H667="Muud kulud","2.4",H667="Muud tegevuskulud","2.4",H667="Sotsiaaltoetused","2.3",H667="Muud antud toetused ja ülekanded","2.3",H667="Materiaalsete ja immateriaalsete vara soetamine/renoveerimine","4")</f>
        <v>2.1</v>
      </c>
    </row>
    <row r="668" spans="1:22" x14ac:dyDescent="0.3">
      <c r="A668" s="22" t="s">
        <v>29</v>
      </c>
      <c r="B668" s="22" t="s">
        <v>30</v>
      </c>
      <c r="C668" s="22" t="s">
        <v>31</v>
      </c>
      <c r="D668" s="22" t="s">
        <v>50</v>
      </c>
      <c r="E668" s="22" t="s">
        <v>51</v>
      </c>
      <c r="F668" s="22" t="s">
        <v>52</v>
      </c>
      <c r="G668" s="22" t="s">
        <v>156</v>
      </c>
      <c r="H668" s="22" t="s">
        <v>36</v>
      </c>
      <c r="I668" s="22" t="s">
        <v>37</v>
      </c>
      <c r="J668" s="22" t="s">
        <v>59</v>
      </c>
      <c r="K668" s="22" t="s">
        <v>60</v>
      </c>
      <c r="L668" s="23"/>
      <c r="M668" s="23"/>
      <c r="N668" s="23"/>
      <c r="O668" s="23"/>
      <c r="P668" s="23"/>
      <c r="Q668" s="23">
        <v>0</v>
      </c>
      <c r="R668" s="23">
        <v>21260</v>
      </c>
      <c r="S668" s="23">
        <f t="shared" si="60"/>
        <v>21260</v>
      </c>
      <c r="T668" s="23">
        <v>0</v>
      </c>
      <c r="U668" s="23"/>
      <c r="V668" s="35" t="str" cm="1">
        <f t="array" ref="V668">_xlfn.IFS(H668="Majandamiskulud","2.1",H668="Tööjõukulud","2.2",H668="Muud kulud","2.4",H668="Muud tegevuskulud","2.4",H668="Sotsiaaltoetused","2.3",H668="Muud antud toetused ja ülekanded","2.3",H668="Materiaalsete ja immateriaalsete vara soetamine/renoveerimine","4")</f>
        <v>2.1</v>
      </c>
    </row>
    <row r="669" spans="1:22" x14ac:dyDescent="0.3">
      <c r="A669" s="22" t="s">
        <v>29</v>
      </c>
      <c r="B669" s="22" t="s">
        <v>30</v>
      </c>
      <c r="C669" s="22" t="s">
        <v>31</v>
      </c>
      <c r="D669" s="22" t="s">
        <v>50</v>
      </c>
      <c r="E669" s="22" t="s">
        <v>51</v>
      </c>
      <c r="F669" s="22" t="s">
        <v>52</v>
      </c>
      <c r="G669" s="22" t="s">
        <v>156</v>
      </c>
      <c r="H669" s="22" t="s">
        <v>45</v>
      </c>
      <c r="I669" s="22" t="s">
        <v>37</v>
      </c>
      <c r="J669" s="22" t="s">
        <v>38</v>
      </c>
      <c r="K669" s="22" t="s">
        <v>38</v>
      </c>
      <c r="L669" s="23"/>
      <c r="M669" s="23"/>
      <c r="N669" s="23"/>
      <c r="O669" s="23"/>
      <c r="P669" s="23"/>
      <c r="Q669" s="23">
        <v>54.157399999999996</v>
      </c>
      <c r="R669" s="23"/>
      <c r="S669" s="23">
        <f t="shared" si="60"/>
        <v>54.157399999999996</v>
      </c>
      <c r="T669" s="23">
        <v>0</v>
      </c>
      <c r="U669" s="23"/>
      <c r="V669" s="35" t="str" cm="1">
        <f t="array" ref="V669">_xlfn.IFS(H669="Majandamiskulud","2.1",H669="Tööjõukulud","2.2",H669="Muud kulud","2.4",H669="Muud tegevuskulud","2.4",H669="Sotsiaaltoetused","2.3",H669="Muud antud toetused ja ülekanded","2.3",H669="Materiaalsete ja immateriaalsete vara soetamine/renoveerimine","4")</f>
        <v>2.4</v>
      </c>
    </row>
    <row r="670" spans="1:22" x14ac:dyDescent="0.3">
      <c r="A670" s="22" t="s">
        <v>29</v>
      </c>
      <c r="B670" s="22" t="s">
        <v>30</v>
      </c>
      <c r="C670" s="22" t="s">
        <v>31</v>
      </c>
      <c r="D670" s="22" t="s">
        <v>50</v>
      </c>
      <c r="E670" s="22" t="s">
        <v>51</v>
      </c>
      <c r="F670" s="22" t="s">
        <v>52</v>
      </c>
      <c r="G670" s="22" t="s">
        <v>156</v>
      </c>
      <c r="H670" s="22" t="s">
        <v>66</v>
      </c>
      <c r="I670" s="22" t="s">
        <v>37</v>
      </c>
      <c r="J670" s="22" t="s">
        <v>38</v>
      </c>
      <c r="K670" s="22" t="s">
        <v>38</v>
      </c>
      <c r="L670" s="23"/>
      <c r="M670" s="23"/>
      <c r="N670" s="23"/>
      <c r="O670" s="23"/>
      <c r="P670" s="23"/>
      <c r="Q670" s="23">
        <v>87.951999999999998</v>
      </c>
      <c r="R670" s="23"/>
      <c r="S670" s="23">
        <f t="shared" si="60"/>
        <v>87.951999999999998</v>
      </c>
      <c r="T670" s="23">
        <v>0</v>
      </c>
      <c r="U670" s="23"/>
      <c r="V670" s="35" t="str" cm="1">
        <f t="array" ref="V670">_xlfn.IFS(H670="Majandamiskulud","2.1",H670="Tööjõukulud","2.2",H670="Muud kulud","2.4",H670="Muud tegevuskulud","2.4",H670="Sotsiaaltoetused","2.3",H670="Muud antud toetused ja ülekanded","2.3",H670="Materiaalsete ja immateriaalsete vara soetamine/renoveerimine","4")</f>
        <v>2.3</v>
      </c>
    </row>
    <row r="671" spans="1:22" x14ac:dyDescent="0.3">
      <c r="A671" s="22" t="s">
        <v>29</v>
      </c>
      <c r="B671" s="22" t="s">
        <v>30</v>
      </c>
      <c r="C671" s="22" t="s">
        <v>31</v>
      </c>
      <c r="D671" s="22" t="s">
        <v>50</v>
      </c>
      <c r="E671" s="22" t="s">
        <v>51</v>
      </c>
      <c r="F671" s="22" t="s">
        <v>52</v>
      </c>
      <c r="G671" s="22" t="s">
        <v>156</v>
      </c>
      <c r="H671" s="22" t="s">
        <v>46</v>
      </c>
      <c r="I671" s="22" t="s">
        <v>37</v>
      </c>
      <c r="J671" s="22" t="s">
        <v>38</v>
      </c>
      <c r="K671" s="22" t="s">
        <v>38</v>
      </c>
      <c r="L671" s="23"/>
      <c r="M671" s="23"/>
      <c r="N671" s="23"/>
      <c r="O671" s="23"/>
      <c r="P671" s="23"/>
      <c r="Q671" s="23">
        <v>65020.142685546336</v>
      </c>
      <c r="R671" s="23"/>
      <c r="S671" s="23">
        <f t="shared" si="60"/>
        <v>65020.142685546336</v>
      </c>
      <c r="T671" s="23">
        <v>0</v>
      </c>
      <c r="U671" s="23"/>
      <c r="V671" s="35" t="str" cm="1">
        <f t="array" ref="V671">_xlfn.IFS(H671="Majandamiskulud","2.1",H671="Tööjõukulud","2.2",H671="Muud kulud","2.4",H671="Muud tegevuskulud","2.4",H671="Sotsiaaltoetused","2.3",H671="Muud antud toetused ja ülekanded","2.3",H671="Materiaalsete ja immateriaalsete vara soetamine/renoveerimine","4")</f>
        <v>2.2</v>
      </c>
    </row>
    <row r="672" spans="1:22" x14ac:dyDescent="0.3">
      <c r="A672" s="22" t="s">
        <v>29</v>
      </c>
      <c r="B672" s="22" t="s">
        <v>30</v>
      </c>
      <c r="C672" s="22" t="s">
        <v>31</v>
      </c>
      <c r="D672" s="22" t="s">
        <v>50</v>
      </c>
      <c r="E672" s="22" t="s">
        <v>51</v>
      </c>
      <c r="F672" s="22" t="s">
        <v>52</v>
      </c>
      <c r="G672" s="22" t="s">
        <v>156</v>
      </c>
      <c r="H672" s="22" t="s">
        <v>46</v>
      </c>
      <c r="I672" s="22" t="s">
        <v>37</v>
      </c>
      <c r="J672" s="22" t="s">
        <v>59</v>
      </c>
      <c r="K672" s="22" t="s">
        <v>60</v>
      </c>
      <c r="L672" s="23"/>
      <c r="M672" s="23"/>
      <c r="N672" s="23"/>
      <c r="O672" s="23"/>
      <c r="P672" s="23"/>
      <c r="Q672" s="23">
        <v>0</v>
      </c>
      <c r="R672" s="23">
        <v>3437.18</v>
      </c>
      <c r="S672" s="23">
        <f t="shared" si="60"/>
        <v>3437.18</v>
      </c>
      <c r="T672" s="23">
        <v>0</v>
      </c>
      <c r="U672" s="23"/>
      <c r="V672" s="35" t="str" cm="1">
        <f t="array" ref="V672">_xlfn.IFS(H672="Majandamiskulud","2.1",H672="Tööjõukulud","2.2",H672="Muud kulud","2.4",H672="Muud tegevuskulud","2.4",H672="Sotsiaaltoetused","2.3",H672="Muud antud toetused ja ülekanded","2.3",H672="Materiaalsete ja immateriaalsete vara soetamine/renoveerimine","4")</f>
        <v>2.2</v>
      </c>
    </row>
    <row r="673" spans="1:22" x14ac:dyDescent="0.3">
      <c r="A673" s="22" t="s">
        <v>29</v>
      </c>
      <c r="B673" s="22" t="s">
        <v>30</v>
      </c>
      <c r="C673" s="22" t="s">
        <v>31</v>
      </c>
      <c r="D673" s="22" t="s">
        <v>50</v>
      </c>
      <c r="E673" s="22" t="s">
        <v>126</v>
      </c>
      <c r="F673" s="22" t="s">
        <v>127</v>
      </c>
      <c r="G673" s="22" t="s">
        <v>156</v>
      </c>
      <c r="H673" s="22" t="s">
        <v>36</v>
      </c>
      <c r="I673" s="22" t="s">
        <v>37</v>
      </c>
      <c r="J673" s="22" t="s">
        <v>38</v>
      </c>
      <c r="K673" s="22" t="s">
        <v>38</v>
      </c>
      <c r="L673" s="23"/>
      <c r="M673" s="23"/>
      <c r="N673" s="23"/>
      <c r="O673" s="23"/>
      <c r="P673" s="23"/>
      <c r="Q673" s="23">
        <v>17548.695663790299</v>
      </c>
      <c r="R673" s="23"/>
      <c r="S673" s="23">
        <f t="shared" si="60"/>
        <v>17548.695663790299</v>
      </c>
      <c r="T673" s="23">
        <v>0</v>
      </c>
      <c r="U673" s="23"/>
      <c r="V673" s="35" t="str" cm="1">
        <f t="array" ref="V673">_xlfn.IFS(H673="Majandamiskulud","2.1",H673="Tööjõukulud","2.2",H673="Muud kulud","2.4",H673="Muud tegevuskulud","2.4",H673="Sotsiaaltoetused","2.3",H673="Muud antud toetused ja ülekanded","2.3",H673="Materiaalsete ja immateriaalsete vara soetamine/renoveerimine","4")</f>
        <v>2.1</v>
      </c>
    </row>
    <row r="674" spans="1:22" x14ac:dyDescent="0.3">
      <c r="A674" s="22" t="s">
        <v>29</v>
      </c>
      <c r="B674" s="22" t="s">
        <v>30</v>
      </c>
      <c r="C674" s="22" t="s">
        <v>31</v>
      </c>
      <c r="D674" s="22" t="s">
        <v>50</v>
      </c>
      <c r="E674" s="22" t="s">
        <v>126</v>
      </c>
      <c r="F674" s="22" t="s">
        <v>127</v>
      </c>
      <c r="G674" s="22" t="s">
        <v>156</v>
      </c>
      <c r="H674" s="22" t="s">
        <v>45</v>
      </c>
      <c r="I674" s="22" t="s">
        <v>37</v>
      </c>
      <c r="J674" s="22" t="s">
        <v>38</v>
      </c>
      <c r="K674" s="22" t="s">
        <v>38</v>
      </c>
      <c r="L674" s="23"/>
      <c r="M674" s="23"/>
      <c r="N674" s="23"/>
      <c r="O674" s="23"/>
      <c r="P674" s="23"/>
      <c r="Q674" s="23">
        <v>81.066149999999993</v>
      </c>
      <c r="R674" s="23"/>
      <c r="S674" s="23">
        <f t="shared" si="60"/>
        <v>81.066149999999993</v>
      </c>
      <c r="T674" s="23">
        <v>0</v>
      </c>
      <c r="U674" s="23"/>
      <c r="V674" s="35" t="str" cm="1">
        <f t="array" ref="V674">_xlfn.IFS(H674="Majandamiskulud","2.1",H674="Tööjõukulud","2.2",H674="Muud kulud","2.4",H674="Muud tegevuskulud","2.4",H674="Sotsiaaltoetused","2.3",H674="Muud antud toetused ja ülekanded","2.3",H674="Materiaalsete ja immateriaalsete vara soetamine/renoveerimine","4")</f>
        <v>2.4</v>
      </c>
    </row>
    <row r="675" spans="1:22" x14ac:dyDescent="0.3">
      <c r="A675" s="22" t="s">
        <v>29</v>
      </c>
      <c r="B675" s="22" t="s">
        <v>30</v>
      </c>
      <c r="C675" s="22" t="s">
        <v>31</v>
      </c>
      <c r="D675" s="22" t="s">
        <v>50</v>
      </c>
      <c r="E675" s="22" t="s">
        <v>126</v>
      </c>
      <c r="F675" s="22" t="s">
        <v>127</v>
      </c>
      <c r="G675" s="22" t="s">
        <v>156</v>
      </c>
      <c r="H675" s="22" t="s">
        <v>66</v>
      </c>
      <c r="I675" s="22" t="s">
        <v>37</v>
      </c>
      <c r="J675" s="22" t="s">
        <v>38</v>
      </c>
      <c r="K675" s="22" t="s">
        <v>38</v>
      </c>
      <c r="L675" s="23"/>
      <c r="M675" s="23"/>
      <c r="N675" s="23"/>
      <c r="O675" s="23"/>
      <c r="P675" s="23"/>
      <c r="Q675" s="23">
        <v>131.65200000000002</v>
      </c>
      <c r="R675" s="23"/>
      <c r="S675" s="23">
        <f t="shared" si="60"/>
        <v>131.65200000000002</v>
      </c>
      <c r="T675" s="23">
        <v>0</v>
      </c>
      <c r="U675" s="23"/>
      <c r="V675" s="35" t="str" cm="1">
        <f t="array" ref="V675">_xlfn.IFS(H675="Majandamiskulud","2.1",H675="Tööjõukulud","2.2",H675="Muud kulud","2.4",H675="Muud tegevuskulud","2.4",H675="Sotsiaaltoetused","2.3",H675="Muud antud toetused ja ülekanded","2.3",H675="Materiaalsete ja immateriaalsete vara soetamine/renoveerimine","4")</f>
        <v>2.3</v>
      </c>
    </row>
    <row r="676" spans="1:22" x14ac:dyDescent="0.3">
      <c r="A676" s="22" t="s">
        <v>29</v>
      </c>
      <c r="B676" s="22" t="s">
        <v>30</v>
      </c>
      <c r="C676" s="22" t="s">
        <v>31</v>
      </c>
      <c r="D676" s="22" t="s">
        <v>50</v>
      </c>
      <c r="E676" s="22" t="s">
        <v>126</v>
      </c>
      <c r="F676" s="22" t="s">
        <v>127</v>
      </c>
      <c r="G676" s="22" t="s">
        <v>156</v>
      </c>
      <c r="H676" s="22" t="s">
        <v>46</v>
      </c>
      <c r="I676" s="22" t="s">
        <v>37</v>
      </c>
      <c r="J676" s="22" t="s">
        <v>38</v>
      </c>
      <c r="K676" s="22" t="s">
        <v>38</v>
      </c>
      <c r="L676" s="23"/>
      <c r="M676" s="23"/>
      <c r="N676" s="23"/>
      <c r="O676" s="23"/>
      <c r="P676" s="23"/>
      <c r="Q676" s="23">
        <v>92500.948475142053</v>
      </c>
      <c r="R676" s="23"/>
      <c r="S676" s="23">
        <f t="shared" si="60"/>
        <v>92500.948475142053</v>
      </c>
      <c r="T676" s="23">
        <v>0</v>
      </c>
      <c r="U676" s="23"/>
      <c r="V676" s="35" t="str" cm="1">
        <f t="array" ref="V676">_xlfn.IFS(H676="Majandamiskulud","2.1",H676="Tööjõukulud","2.2",H676="Muud kulud","2.4",H676="Muud tegevuskulud","2.4",H676="Sotsiaaltoetused","2.3",H676="Muud antud toetused ja ülekanded","2.3",H676="Materiaalsete ja immateriaalsete vara soetamine/renoveerimine","4")</f>
        <v>2.2</v>
      </c>
    </row>
    <row r="677" spans="1:22" x14ac:dyDescent="0.3">
      <c r="A677" s="22" t="s">
        <v>29</v>
      </c>
      <c r="B677" s="22" t="s">
        <v>30</v>
      </c>
      <c r="C677" s="22" t="s">
        <v>31</v>
      </c>
      <c r="D677" s="22" t="s">
        <v>97</v>
      </c>
      <c r="E677" s="22" t="s">
        <v>98</v>
      </c>
      <c r="F677" s="22" t="s">
        <v>99</v>
      </c>
      <c r="G677" s="22" t="s">
        <v>163</v>
      </c>
      <c r="H677" s="22" t="s">
        <v>36</v>
      </c>
      <c r="I677" s="22" t="s">
        <v>37</v>
      </c>
      <c r="J677" s="22" t="s">
        <v>38</v>
      </c>
      <c r="K677" s="22" t="s">
        <v>38</v>
      </c>
      <c r="L677" s="23">
        <v>678282.1485995882</v>
      </c>
      <c r="M677" s="23">
        <v>188829.35456851401</v>
      </c>
      <c r="N677" s="23">
        <v>394136.02474272216</v>
      </c>
      <c r="O677" s="23">
        <v>284146.12385686598</v>
      </c>
      <c r="P677" s="23">
        <f>O677</f>
        <v>284146.12385686598</v>
      </c>
      <c r="Q677" s="23">
        <f>P677</f>
        <v>284146.12385686598</v>
      </c>
      <c r="R677" s="23">
        <v>0</v>
      </c>
      <c r="S677" s="23">
        <f>SUM(Q677:R677)</f>
        <v>284146.12385686598</v>
      </c>
      <c r="T677" s="23">
        <v>0</v>
      </c>
      <c r="U677" s="23"/>
      <c r="V677" s="35" t="str" cm="1">
        <f t="array" ref="V677">_xlfn.IFS(H677="Majandamiskulud","2.1",H677="Tööjõukulud","2.2",H677="Muud kulud","2.4",H677="Muud tegevuskulud","2.4",H677="Sotsiaaltoetused","2.3",H677="Muud antud toetused ja ülekanded","2.3",H677="Materiaalsete ja immateriaalsete vara soetamine/renoveerimine","4")</f>
        <v>2.1</v>
      </c>
    </row>
    <row r="678" spans="1:22" x14ac:dyDescent="0.3">
      <c r="A678" s="22" t="s">
        <v>29</v>
      </c>
      <c r="B678" s="22" t="s">
        <v>30</v>
      </c>
      <c r="C678" s="22" t="s">
        <v>31</v>
      </c>
      <c r="D678" s="22" t="s">
        <v>97</v>
      </c>
      <c r="E678" s="22" t="s">
        <v>98</v>
      </c>
      <c r="F678" s="22" t="s">
        <v>99</v>
      </c>
      <c r="G678" s="22" t="s">
        <v>163</v>
      </c>
      <c r="H678" s="22" t="s">
        <v>36</v>
      </c>
      <c r="I678" s="22" t="s">
        <v>37</v>
      </c>
      <c r="J678" s="22" t="s">
        <v>39</v>
      </c>
      <c r="K678" s="22" t="s">
        <v>40</v>
      </c>
      <c r="L678" s="23">
        <v>409102.50406202726</v>
      </c>
      <c r="M678" s="23">
        <v>0</v>
      </c>
      <c r="N678" s="23">
        <v>392239.49684765114</v>
      </c>
      <c r="O678" s="23">
        <v>16863.007214376586</v>
      </c>
      <c r="P678" s="23">
        <v>0</v>
      </c>
      <c r="Q678" s="23">
        <v>0</v>
      </c>
      <c r="R678" s="23">
        <v>0</v>
      </c>
      <c r="S678" s="23">
        <f t="shared" ref="S678:S741" si="61">SUM(Q678:R678)</f>
        <v>0</v>
      </c>
      <c r="T678" s="23">
        <f>O678</f>
        <v>16863.007214376586</v>
      </c>
      <c r="U678" s="23"/>
      <c r="V678" s="35" t="str" cm="1">
        <f t="array" ref="V678">_xlfn.IFS(H678="Majandamiskulud","2.1",H678="Tööjõukulud","2.2",H678="Muud kulud","2.4",H678="Muud tegevuskulud","2.4",H678="Sotsiaaltoetused","2.3",H678="Muud antud toetused ja ülekanded","2.3",H678="Materiaalsete ja immateriaalsete vara soetamine/renoveerimine","4")</f>
        <v>2.1</v>
      </c>
    </row>
    <row r="679" spans="1:22" x14ac:dyDescent="0.3">
      <c r="A679" s="22" t="s">
        <v>29</v>
      </c>
      <c r="B679" s="22" t="s">
        <v>30</v>
      </c>
      <c r="C679" s="22" t="s">
        <v>31</v>
      </c>
      <c r="D679" s="22" t="s">
        <v>97</v>
      </c>
      <c r="E679" s="22" t="s">
        <v>98</v>
      </c>
      <c r="F679" s="22" t="s">
        <v>99</v>
      </c>
      <c r="G679" s="22" t="s">
        <v>163</v>
      </c>
      <c r="H679" s="22" t="s">
        <v>36</v>
      </c>
      <c r="I679" s="22" t="s">
        <v>37</v>
      </c>
      <c r="J679" s="22" t="s">
        <v>59</v>
      </c>
      <c r="K679" s="22" t="s">
        <v>60</v>
      </c>
      <c r="L679" s="23">
        <v>53913.046175000032</v>
      </c>
      <c r="M679" s="23">
        <v>0</v>
      </c>
      <c r="N679" s="23">
        <v>51275.328585000003</v>
      </c>
      <c r="O679" s="23">
        <v>2637.7175900000402</v>
      </c>
      <c r="P679" s="23">
        <f>O679</f>
        <v>2637.7175900000402</v>
      </c>
      <c r="Q679" s="23">
        <f>P679</f>
        <v>2637.7175900000402</v>
      </c>
      <c r="R679" s="23">
        <v>0</v>
      </c>
      <c r="S679" s="23">
        <f t="shared" si="61"/>
        <v>2637.7175900000402</v>
      </c>
      <c r="T679" s="23">
        <v>0</v>
      </c>
      <c r="U679" s="23"/>
      <c r="V679" s="35" t="str" cm="1">
        <f t="array" ref="V679">_xlfn.IFS(H679="Majandamiskulud","2.1",H679="Tööjõukulud","2.2",H679="Muud kulud","2.4",H679="Muud tegevuskulud","2.4",H679="Sotsiaaltoetused","2.3",H679="Muud antud toetused ja ülekanded","2.3",H679="Materiaalsete ja immateriaalsete vara soetamine/renoveerimine","4")</f>
        <v>2.1</v>
      </c>
    </row>
    <row r="680" spans="1:22" x14ac:dyDescent="0.3">
      <c r="A680" s="22" t="s">
        <v>29</v>
      </c>
      <c r="B680" s="22" t="s">
        <v>30</v>
      </c>
      <c r="C680" s="22" t="s">
        <v>31</v>
      </c>
      <c r="D680" s="22" t="s">
        <v>97</v>
      </c>
      <c r="E680" s="22" t="s">
        <v>98</v>
      </c>
      <c r="F680" s="22" t="s">
        <v>99</v>
      </c>
      <c r="G680" s="22" t="s">
        <v>163</v>
      </c>
      <c r="H680" s="22" t="s">
        <v>36</v>
      </c>
      <c r="I680" s="22" t="s">
        <v>37</v>
      </c>
      <c r="J680" s="22" t="s">
        <v>53</v>
      </c>
      <c r="K680" s="22" t="s">
        <v>164</v>
      </c>
      <c r="L680" s="23">
        <v>5535</v>
      </c>
      <c r="M680" s="23">
        <v>0</v>
      </c>
      <c r="N680" s="23">
        <v>5535</v>
      </c>
      <c r="O680" s="23">
        <v>0</v>
      </c>
      <c r="P680" s="23">
        <v>0</v>
      </c>
      <c r="Q680" s="23"/>
      <c r="R680" s="23">
        <v>0</v>
      </c>
      <c r="S680" s="23">
        <f t="shared" si="61"/>
        <v>0</v>
      </c>
      <c r="T680" s="23">
        <f>O680</f>
        <v>0</v>
      </c>
      <c r="U680" s="23"/>
      <c r="V680" s="35" t="str" cm="1">
        <f t="array" ref="V680">_xlfn.IFS(H680="Majandamiskulud","2.1",H680="Tööjõukulud","2.2",H680="Muud kulud","2.4",H680="Muud tegevuskulud","2.4",H680="Sotsiaaltoetused","2.3",H680="Muud antud toetused ja ülekanded","2.3",H680="Materiaalsete ja immateriaalsete vara soetamine/renoveerimine","4")</f>
        <v>2.1</v>
      </c>
    </row>
    <row r="681" spans="1:22" x14ac:dyDescent="0.3">
      <c r="A681" s="22" t="s">
        <v>29</v>
      </c>
      <c r="B681" s="22" t="s">
        <v>30</v>
      </c>
      <c r="C681" s="22" t="s">
        <v>31</v>
      </c>
      <c r="D681" s="22" t="s">
        <v>97</v>
      </c>
      <c r="E681" s="22" t="s">
        <v>98</v>
      </c>
      <c r="F681" s="22" t="s">
        <v>99</v>
      </c>
      <c r="G681" s="22" t="s">
        <v>163</v>
      </c>
      <c r="H681" s="22" t="s">
        <v>36</v>
      </c>
      <c r="I681" s="22" t="s">
        <v>37</v>
      </c>
      <c r="J681" s="22" t="s">
        <v>61</v>
      </c>
      <c r="K681" s="22" t="s">
        <v>62</v>
      </c>
      <c r="L681" s="23">
        <v>62000.677500000005</v>
      </c>
      <c r="M681" s="23">
        <v>0</v>
      </c>
      <c r="N681" s="23">
        <v>55222.391234999988</v>
      </c>
      <c r="O681" s="23">
        <v>6778.286265000017</v>
      </c>
      <c r="P681" s="23">
        <f>O681</f>
        <v>6778.286265000017</v>
      </c>
      <c r="Q681" s="23">
        <f>P681</f>
        <v>6778.286265000017</v>
      </c>
      <c r="R681" s="23">
        <v>0</v>
      </c>
      <c r="S681" s="23">
        <f t="shared" si="61"/>
        <v>6778.286265000017</v>
      </c>
      <c r="T681" s="23">
        <v>0</v>
      </c>
      <c r="U681" s="23"/>
      <c r="V681" s="35" t="str" cm="1">
        <f t="array" ref="V681">_xlfn.IFS(H681="Majandamiskulud","2.1",H681="Tööjõukulud","2.2",H681="Muud kulud","2.4",H681="Muud tegevuskulud","2.4",H681="Sotsiaaltoetused","2.3",H681="Muud antud toetused ja ülekanded","2.3",H681="Materiaalsete ja immateriaalsete vara soetamine/renoveerimine","4")</f>
        <v>2.1</v>
      </c>
    </row>
    <row r="682" spans="1:22" x14ac:dyDescent="0.3">
      <c r="A682" s="22" t="s">
        <v>29</v>
      </c>
      <c r="B682" s="22" t="s">
        <v>30</v>
      </c>
      <c r="C682" s="22" t="s">
        <v>31</v>
      </c>
      <c r="D682" s="22" t="s">
        <v>97</v>
      </c>
      <c r="E682" s="22" t="s">
        <v>98</v>
      </c>
      <c r="F682" s="22" t="s">
        <v>99</v>
      </c>
      <c r="G682" s="22" t="s">
        <v>163</v>
      </c>
      <c r="H682" s="22" t="s">
        <v>36</v>
      </c>
      <c r="I682" s="22" t="s">
        <v>37</v>
      </c>
      <c r="J682" s="22" t="s">
        <v>148</v>
      </c>
      <c r="K682" s="22" t="s">
        <v>149</v>
      </c>
      <c r="L682" s="23">
        <v>515.52335872192009</v>
      </c>
      <c r="M682" s="23">
        <v>515.52335872192009</v>
      </c>
      <c r="N682" s="23">
        <v>509.59528469271129</v>
      </c>
      <c r="O682" s="23">
        <v>5.9280740292088296</v>
      </c>
      <c r="P682" s="23">
        <v>0</v>
      </c>
      <c r="Q682" s="23"/>
      <c r="R682" s="23">
        <v>0</v>
      </c>
      <c r="S682" s="23">
        <f t="shared" si="61"/>
        <v>0</v>
      </c>
      <c r="T682" s="23">
        <f>O682</f>
        <v>5.9280740292088296</v>
      </c>
      <c r="U682" s="23"/>
      <c r="V682" s="35" t="str" cm="1">
        <f t="array" ref="V682">_xlfn.IFS(H682="Majandamiskulud","2.1",H682="Tööjõukulud","2.2",H682="Muud kulud","2.4",H682="Muud tegevuskulud","2.4",H682="Sotsiaaltoetused","2.3",H682="Muud antud toetused ja ülekanded","2.3",H682="Materiaalsete ja immateriaalsete vara soetamine/renoveerimine","4")</f>
        <v>2.1</v>
      </c>
    </row>
    <row r="683" spans="1:22" x14ac:dyDescent="0.3">
      <c r="A683" s="22" t="s">
        <v>29</v>
      </c>
      <c r="B683" s="22" t="s">
        <v>30</v>
      </c>
      <c r="C683" s="22" t="s">
        <v>31</v>
      </c>
      <c r="D683" s="22" t="s">
        <v>97</v>
      </c>
      <c r="E683" s="22" t="s">
        <v>98</v>
      </c>
      <c r="F683" s="22" t="s">
        <v>99</v>
      </c>
      <c r="G683" s="22" t="s">
        <v>163</v>
      </c>
      <c r="H683" s="22" t="s">
        <v>36</v>
      </c>
      <c r="I683" s="22" t="s">
        <v>37</v>
      </c>
      <c r="J683" s="22" t="s">
        <v>83</v>
      </c>
      <c r="K683" s="22" t="s">
        <v>84</v>
      </c>
      <c r="L683" s="23">
        <v>85955.64</v>
      </c>
      <c r="M683" s="23">
        <v>0</v>
      </c>
      <c r="N683" s="23">
        <v>85955.640000000014</v>
      </c>
      <c r="O683" s="23">
        <v>-1.4551915228366852E-11</v>
      </c>
      <c r="P683" s="23">
        <f>O683</f>
        <v>-1.4551915228366852E-11</v>
      </c>
      <c r="Q683" s="23">
        <f>P683</f>
        <v>-1.4551915228366852E-11</v>
      </c>
      <c r="R683" s="23">
        <v>0</v>
      </c>
      <c r="S683" s="23">
        <f t="shared" si="61"/>
        <v>-1.4551915228366852E-11</v>
      </c>
      <c r="T683" s="23">
        <v>0</v>
      </c>
      <c r="U683" s="23"/>
      <c r="V683" s="35" t="str" cm="1">
        <f t="array" ref="V683">_xlfn.IFS(H683="Majandamiskulud","2.1",H683="Tööjõukulud","2.2",H683="Muud kulud","2.4",H683="Muud tegevuskulud","2.4",H683="Sotsiaaltoetused","2.3",H683="Muud antud toetused ja ülekanded","2.3",H683="Materiaalsete ja immateriaalsete vara soetamine/renoveerimine","4")</f>
        <v>2.1</v>
      </c>
    </row>
    <row r="684" spans="1:22" x14ac:dyDescent="0.3">
      <c r="A684" s="22" t="s">
        <v>29</v>
      </c>
      <c r="B684" s="22" t="s">
        <v>30</v>
      </c>
      <c r="C684" s="22" t="s">
        <v>31</v>
      </c>
      <c r="D684" s="22" t="s">
        <v>97</v>
      </c>
      <c r="E684" s="22" t="s">
        <v>98</v>
      </c>
      <c r="F684" s="22" t="s">
        <v>99</v>
      </c>
      <c r="G684" s="22" t="s">
        <v>163</v>
      </c>
      <c r="H684" s="22" t="s">
        <v>36</v>
      </c>
      <c r="I684" s="22" t="s">
        <v>37</v>
      </c>
      <c r="J684" s="22" t="s">
        <v>43</v>
      </c>
      <c r="K684" s="22" t="s">
        <v>44</v>
      </c>
      <c r="L684" s="23">
        <v>-1.0000000020227162E-4</v>
      </c>
      <c r="M684" s="23">
        <v>-1.0000000020227162E-4</v>
      </c>
      <c r="N684" s="23">
        <v>0</v>
      </c>
      <c r="O684" s="23">
        <v>-1.0000000020227162E-4</v>
      </c>
      <c r="P684" s="23">
        <v>0</v>
      </c>
      <c r="Q684" s="23">
        <f>P684</f>
        <v>0</v>
      </c>
      <c r="R684" s="23">
        <v>0</v>
      </c>
      <c r="S684" s="23">
        <f t="shared" si="61"/>
        <v>0</v>
      </c>
      <c r="T684" s="23">
        <f>O684</f>
        <v>-1.0000000020227162E-4</v>
      </c>
      <c r="U684" s="23"/>
      <c r="V684" s="35" t="str" cm="1">
        <f t="array" ref="V684">_xlfn.IFS(H684="Majandamiskulud","2.1",H684="Tööjõukulud","2.2",H684="Muud kulud","2.4",H684="Muud tegevuskulud","2.4",H684="Sotsiaaltoetused","2.3",H684="Muud antud toetused ja ülekanded","2.3",H684="Materiaalsete ja immateriaalsete vara soetamine/renoveerimine","4")</f>
        <v>2.1</v>
      </c>
    </row>
    <row r="685" spans="1:22" x14ac:dyDescent="0.3">
      <c r="A685" s="22" t="s">
        <v>29</v>
      </c>
      <c r="B685" s="22" t="s">
        <v>30</v>
      </c>
      <c r="C685" s="22" t="s">
        <v>31</v>
      </c>
      <c r="D685" s="22" t="s">
        <v>97</v>
      </c>
      <c r="E685" s="22" t="s">
        <v>98</v>
      </c>
      <c r="F685" s="22" t="s">
        <v>99</v>
      </c>
      <c r="G685" s="22" t="s">
        <v>163</v>
      </c>
      <c r="H685" s="22" t="s">
        <v>36</v>
      </c>
      <c r="I685" s="22" t="s">
        <v>37</v>
      </c>
      <c r="J685" s="22" t="s">
        <v>165</v>
      </c>
      <c r="K685" s="22" t="s">
        <v>166</v>
      </c>
      <c r="L685" s="23">
        <v>5880.5092499999992</v>
      </c>
      <c r="M685" s="23">
        <v>0</v>
      </c>
      <c r="N685" s="23">
        <v>5880.509250000001</v>
      </c>
      <c r="O685" s="23">
        <v>-2.7284841053187847E-12</v>
      </c>
      <c r="P685" s="23">
        <v>0</v>
      </c>
      <c r="Q685" s="23">
        <v>0</v>
      </c>
      <c r="R685" s="23">
        <v>0</v>
      </c>
      <c r="S685" s="23">
        <f t="shared" si="61"/>
        <v>0</v>
      </c>
      <c r="T685" s="23">
        <f>O685</f>
        <v>-2.7284841053187847E-12</v>
      </c>
      <c r="U685" s="23"/>
      <c r="V685" s="35" t="str" cm="1">
        <f t="array" ref="V685">_xlfn.IFS(H685="Majandamiskulud","2.1",H685="Tööjõukulud","2.2",H685="Muud kulud","2.4",H685="Muud tegevuskulud","2.4",H685="Sotsiaaltoetused","2.3",H685="Muud antud toetused ja ülekanded","2.3",H685="Materiaalsete ja immateriaalsete vara soetamine/renoveerimine","4")</f>
        <v>2.1</v>
      </c>
    </row>
    <row r="686" spans="1:22" x14ac:dyDescent="0.3">
      <c r="A686" s="22" t="s">
        <v>29</v>
      </c>
      <c r="B686" s="22" t="s">
        <v>30</v>
      </c>
      <c r="C686" s="22" t="s">
        <v>31</v>
      </c>
      <c r="D686" s="22" t="s">
        <v>97</v>
      </c>
      <c r="E686" s="22" t="s">
        <v>98</v>
      </c>
      <c r="F686" s="22" t="s">
        <v>99</v>
      </c>
      <c r="G686" s="22" t="s">
        <v>163</v>
      </c>
      <c r="H686" s="22" t="s">
        <v>63</v>
      </c>
      <c r="I686" s="22" t="s">
        <v>37</v>
      </c>
      <c r="J686" s="22" t="s">
        <v>38</v>
      </c>
      <c r="K686" s="22" t="s">
        <v>38</v>
      </c>
      <c r="L686" s="23">
        <v>295.61719999999997</v>
      </c>
      <c r="M686" s="23">
        <v>0</v>
      </c>
      <c r="N686" s="23">
        <v>295.61719999999997</v>
      </c>
      <c r="O686" s="23">
        <v>0</v>
      </c>
      <c r="P686" s="23">
        <f t="shared" ref="P686:Q690" si="62">O686</f>
        <v>0</v>
      </c>
      <c r="Q686" s="23">
        <f t="shared" si="62"/>
        <v>0</v>
      </c>
      <c r="R686" s="23">
        <v>0</v>
      </c>
      <c r="S686" s="23">
        <f t="shared" si="61"/>
        <v>0</v>
      </c>
      <c r="T686" s="23">
        <v>0</v>
      </c>
      <c r="U686" s="23"/>
      <c r="V686" s="35" t="str" cm="1">
        <f t="array" ref="V686">_xlfn.IFS(H686="Majandamiskulud","2.1",H686="Tööjõukulud","2.2",H686="Muud kulud","2.4",H686="Muud tegevuskulud","2.4",H686="Sotsiaaltoetused","2.3",H686="Muud antud toetused ja ülekanded","2.3",H686="Materiaalsete ja immateriaalsete vara soetamine/renoveerimine","4")</f>
        <v>2.3</v>
      </c>
    </row>
    <row r="687" spans="1:22" x14ac:dyDescent="0.3">
      <c r="A687" s="22" t="s">
        <v>29</v>
      </c>
      <c r="B687" s="22" t="s">
        <v>30</v>
      </c>
      <c r="C687" s="22" t="s">
        <v>31</v>
      </c>
      <c r="D687" s="22" t="s">
        <v>97</v>
      </c>
      <c r="E687" s="22" t="s">
        <v>98</v>
      </c>
      <c r="F687" s="22" t="s">
        <v>99</v>
      </c>
      <c r="G687" s="22" t="s">
        <v>163</v>
      </c>
      <c r="H687" s="22" t="s">
        <v>45</v>
      </c>
      <c r="I687" s="22" t="s">
        <v>37</v>
      </c>
      <c r="J687" s="22" t="s">
        <v>38</v>
      </c>
      <c r="K687" s="22" t="s">
        <v>38</v>
      </c>
      <c r="L687" s="23">
        <v>1249.1058225158399</v>
      </c>
      <c r="M687" s="23">
        <v>0</v>
      </c>
      <c r="N687" s="23">
        <v>1206.1290283318403</v>
      </c>
      <c r="O687" s="23">
        <v>42.976794183999218</v>
      </c>
      <c r="P687" s="23">
        <f t="shared" si="62"/>
        <v>42.976794183999218</v>
      </c>
      <c r="Q687" s="23">
        <f t="shared" si="62"/>
        <v>42.976794183999218</v>
      </c>
      <c r="R687" s="23">
        <v>0</v>
      </c>
      <c r="S687" s="23">
        <f t="shared" si="61"/>
        <v>42.976794183999218</v>
      </c>
      <c r="T687" s="23">
        <v>0</v>
      </c>
      <c r="U687" s="23"/>
      <c r="V687" s="35" t="str" cm="1">
        <f t="array" ref="V687">_xlfn.IFS(H687="Majandamiskulud","2.1",H687="Tööjõukulud","2.2",H687="Muud kulud","2.4",H687="Muud tegevuskulud","2.4",H687="Sotsiaaltoetused","2.3",H687="Muud antud toetused ja ülekanded","2.3",H687="Materiaalsete ja immateriaalsete vara soetamine/renoveerimine","4")</f>
        <v>2.4</v>
      </c>
    </row>
    <row r="688" spans="1:22" x14ac:dyDescent="0.3">
      <c r="A688" s="22" t="s">
        <v>29</v>
      </c>
      <c r="B688" s="22" t="s">
        <v>30</v>
      </c>
      <c r="C688" s="22" t="s">
        <v>31</v>
      </c>
      <c r="D688" s="22" t="s">
        <v>97</v>
      </c>
      <c r="E688" s="22" t="s">
        <v>98</v>
      </c>
      <c r="F688" s="22" t="s">
        <v>99</v>
      </c>
      <c r="G688" s="22" t="s">
        <v>163</v>
      </c>
      <c r="H688" s="22" t="s">
        <v>66</v>
      </c>
      <c r="I688" s="22" t="s">
        <v>37</v>
      </c>
      <c r="J688" s="22" t="s">
        <v>38</v>
      </c>
      <c r="K688" s="22" t="s">
        <v>38</v>
      </c>
      <c r="L688" s="23">
        <v>40.099999999999994</v>
      </c>
      <c r="M688" s="23">
        <v>0</v>
      </c>
      <c r="N688" s="23">
        <v>40.1</v>
      </c>
      <c r="O688" s="23">
        <v>0</v>
      </c>
      <c r="P688" s="23">
        <f t="shared" si="62"/>
        <v>0</v>
      </c>
      <c r="Q688" s="23">
        <f t="shared" si="62"/>
        <v>0</v>
      </c>
      <c r="R688" s="23">
        <v>0</v>
      </c>
      <c r="S688" s="23">
        <f t="shared" si="61"/>
        <v>0</v>
      </c>
      <c r="T688" s="23">
        <v>0</v>
      </c>
      <c r="U688" s="23"/>
      <c r="V688" s="35" t="str" cm="1">
        <f t="array" ref="V688">_xlfn.IFS(H688="Majandamiskulud","2.1",H688="Tööjõukulud","2.2",H688="Muud kulud","2.4",H688="Muud tegevuskulud","2.4",H688="Sotsiaaltoetused","2.3",H688="Muud antud toetused ja ülekanded","2.3",H688="Materiaalsete ja immateriaalsete vara soetamine/renoveerimine","4")</f>
        <v>2.3</v>
      </c>
    </row>
    <row r="689" spans="1:22" x14ac:dyDescent="0.3">
      <c r="A689" s="22" t="s">
        <v>29</v>
      </c>
      <c r="B689" s="22" t="s">
        <v>30</v>
      </c>
      <c r="C689" s="22" t="s">
        <v>31</v>
      </c>
      <c r="D689" s="22" t="s">
        <v>97</v>
      </c>
      <c r="E689" s="22" t="s">
        <v>98</v>
      </c>
      <c r="F689" s="22" t="s">
        <v>99</v>
      </c>
      <c r="G689" s="22" t="s">
        <v>163</v>
      </c>
      <c r="H689" s="22" t="s">
        <v>46</v>
      </c>
      <c r="I689" s="22" t="s">
        <v>37</v>
      </c>
      <c r="J689" s="22" t="s">
        <v>38</v>
      </c>
      <c r="K689" s="22" t="s">
        <v>38</v>
      </c>
      <c r="L689" s="23">
        <v>3363295.2394643645</v>
      </c>
      <c r="M689" s="23">
        <v>128947.76804940727</v>
      </c>
      <c r="N689" s="23">
        <v>3227799.8604269717</v>
      </c>
      <c r="O689" s="23">
        <v>135495.37903739221</v>
      </c>
      <c r="P689" s="23">
        <f t="shared" si="62"/>
        <v>135495.37903739221</v>
      </c>
      <c r="Q689" s="23">
        <f t="shared" si="62"/>
        <v>135495.37903739221</v>
      </c>
      <c r="R689" s="23">
        <v>0</v>
      </c>
      <c r="S689" s="23">
        <f t="shared" si="61"/>
        <v>135495.37903739221</v>
      </c>
      <c r="T689" s="23">
        <v>0</v>
      </c>
      <c r="U689" s="23"/>
      <c r="V689" s="35" t="str" cm="1">
        <f t="array" ref="V689">_xlfn.IFS(H689="Majandamiskulud","2.1",H689="Tööjõukulud","2.2",H689="Muud kulud","2.4",H689="Muud tegevuskulud","2.4",H689="Sotsiaaltoetused","2.3",H689="Muud antud toetused ja ülekanded","2.3",H689="Materiaalsete ja immateriaalsete vara soetamine/renoveerimine","4")</f>
        <v>2.2</v>
      </c>
    </row>
    <row r="690" spans="1:22" x14ac:dyDescent="0.3">
      <c r="A690" s="22" t="s">
        <v>29</v>
      </c>
      <c r="B690" s="22" t="s">
        <v>30</v>
      </c>
      <c r="C690" s="22" t="s">
        <v>31</v>
      </c>
      <c r="D690" s="22" t="s">
        <v>97</v>
      </c>
      <c r="E690" s="22" t="s">
        <v>98</v>
      </c>
      <c r="F690" s="22" t="s">
        <v>99</v>
      </c>
      <c r="G690" s="22" t="s">
        <v>163</v>
      </c>
      <c r="H690" s="22" t="s">
        <v>46</v>
      </c>
      <c r="I690" s="22" t="s">
        <v>37</v>
      </c>
      <c r="J690" s="22" t="s">
        <v>59</v>
      </c>
      <c r="K690" s="22" t="s">
        <v>60</v>
      </c>
      <c r="L690" s="23">
        <v>121603.23357750001</v>
      </c>
      <c r="M690" s="23">
        <v>0</v>
      </c>
      <c r="N690" s="23">
        <v>118484.29337249999</v>
      </c>
      <c r="O690" s="23">
        <v>3118.9402050000062</v>
      </c>
      <c r="P690" s="23">
        <f t="shared" si="62"/>
        <v>3118.9402050000062</v>
      </c>
      <c r="Q690" s="23">
        <f t="shared" si="62"/>
        <v>3118.9402050000062</v>
      </c>
      <c r="R690" s="23">
        <v>0</v>
      </c>
      <c r="S690" s="23">
        <f t="shared" si="61"/>
        <v>3118.9402050000062</v>
      </c>
      <c r="T690" s="23">
        <v>0</v>
      </c>
      <c r="U690" s="23"/>
      <c r="V690" s="35" t="str" cm="1">
        <f t="array" ref="V690">_xlfn.IFS(H690="Majandamiskulud","2.1",H690="Tööjõukulud","2.2",H690="Muud kulud","2.4",H690="Muud tegevuskulud","2.4",H690="Sotsiaaltoetused","2.3",H690="Muud antud toetused ja ülekanded","2.3",H690="Materiaalsete ja immateriaalsete vara soetamine/renoveerimine","4")</f>
        <v>2.2</v>
      </c>
    </row>
    <row r="691" spans="1:22" x14ac:dyDescent="0.3">
      <c r="A691" s="22" t="s">
        <v>29</v>
      </c>
      <c r="B691" s="22" t="s">
        <v>30</v>
      </c>
      <c r="C691" s="22" t="s">
        <v>31</v>
      </c>
      <c r="D691" s="22" t="s">
        <v>97</v>
      </c>
      <c r="E691" s="22" t="s">
        <v>98</v>
      </c>
      <c r="F691" s="22" t="s">
        <v>99</v>
      </c>
      <c r="G691" s="22" t="s">
        <v>163</v>
      </c>
      <c r="H691" s="22" t="s">
        <v>46</v>
      </c>
      <c r="I691" s="22" t="s">
        <v>37</v>
      </c>
      <c r="J691" s="22" t="s">
        <v>159</v>
      </c>
      <c r="K691" s="22" t="s">
        <v>160</v>
      </c>
      <c r="L691" s="23">
        <v>534.93095240000002</v>
      </c>
      <c r="M691" s="23">
        <v>534.93095240000002</v>
      </c>
      <c r="N691" s="23">
        <v>534.93095240000002</v>
      </c>
      <c r="O691" s="23">
        <v>6.6613381477509392E-16</v>
      </c>
      <c r="P691" s="23"/>
      <c r="Q691" s="23">
        <v>0</v>
      </c>
      <c r="R691" s="23">
        <v>0</v>
      </c>
      <c r="S691" s="23">
        <f t="shared" si="61"/>
        <v>0</v>
      </c>
      <c r="T691" s="23">
        <v>0</v>
      </c>
      <c r="U691" s="23"/>
      <c r="V691" s="35" t="str" cm="1">
        <f t="array" ref="V691">_xlfn.IFS(H691="Majandamiskulud","2.1",H691="Tööjõukulud","2.2",H691="Muud kulud","2.4",H691="Muud tegevuskulud","2.4",H691="Sotsiaaltoetused","2.3",H691="Muud antud toetused ja ülekanded","2.3",H691="Materiaalsete ja immateriaalsete vara soetamine/renoveerimine","4")</f>
        <v>2.2</v>
      </c>
    </row>
    <row r="692" spans="1:22" x14ac:dyDescent="0.3">
      <c r="A692" s="22" t="s">
        <v>29</v>
      </c>
      <c r="B692" s="22" t="s">
        <v>30</v>
      </c>
      <c r="C692" s="22" t="s">
        <v>31</v>
      </c>
      <c r="D692" s="22" t="s">
        <v>97</v>
      </c>
      <c r="E692" s="22" t="s">
        <v>98</v>
      </c>
      <c r="F692" s="22" t="s">
        <v>99</v>
      </c>
      <c r="G692" s="22" t="s">
        <v>163</v>
      </c>
      <c r="H692" s="22" t="s">
        <v>46</v>
      </c>
      <c r="I692" s="22" t="s">
        <v>37</v>
      </c>
      <c r="J692" s="22" t="s">
        <v>83</v>
      </c>
      <c r="K692" s="22" t="s">
        <v>84</v>
      </c>
      <c r="L692" s="23">
        <v>1197749.5999</v>
      </c>
      <c r="M692" s="23">
        <v>0</v>
      </c>
      <c r="N692" s="23">
        <v>915282.57900000014</v>
      </c>
      <c r="O692" s="23">
        <v>282467.02089999989</v>
      </c>
      <c r="P692" s="23">
        <f>O692</f>
        <v>282467.02089999989</v>
      </c>
      <c r="Q692" s="23">
        <f>P692</f>
        <v>282467.02089999989</v>
      </c>
      <c r="R692" s="23">
        <v>0</v>
      </c>
      <c r="S692" s="23">
        <f t="shared" si="61"/>
        <v>282467.02089999989</v>
      </c>
      <c r="T692" s="23">
        <v>0</v>
      </c>
      <c r="U692" s="23"/>
      <c r="V692" s="35" t="str" cm="1">
        <f t="array" ref="V692">_xlfn.IFS(H692="Majandamiskulud","2.1",H692="Tööjõukulud","2.2",H692="Muud kulud","2.4",H692="Muud tegevuskulud","2.4",H692="Sotsiaaltoetused","2.3",H692="Muud antud toetused ja ülekanded","2.3",H692="Materiaalsete ja immateriaalsete vara soetamine/renoveerimine","4")</f>
        <v>2.2</v>
      </c>
    </row>
    <row r="693" spans="1:22" x14ac:dyDescent="0.3">
      <c r="A693" s="22" t="s">
        <v>29</v>
      </c>
      <c r="B693" s="22" t="s">
        <v>30</v>
      </c>
      <c r="C693" s="22" t="s">
        <v>31</v>
      </c>
      <c r="D693" s="22" t="s">
        <v>97</v>
      </c>
      <c r="E693" s="22" t="s">
        <v>98</v>
      </c>
      <c r="F693" s="22" t="s">
        <v>99</v>
      </c>
      <c r="G693" s="22" t="s">
        <v>163</v>
      </c>
      <c r="H693" s="22" t="s">
        <v>46</v>
      </c>
      <c r="I693" s="22" t="s">
        <v>37</v>
      </c>
      <c r="J693" s="22" t="s">
        <v>43</v>
      </c>
      <c r="K693" s="22" t="s">
        <v>44</v>
      </c>
      <c r="L693" s="23">
        <v>196219.9999</v>
      </c>
      <c r="M693" s="23">
        <v>196219.9999</v>
      </c>
      <c r="N693" s="23">
        <v>196219.9861000001</v>
      </c>
      <c r="O693" s="23">
        <v>1.3799999986076728E-2</v>
      </c>
      <c r="P693" s="23">
        <v>0</v>
      </c>
      <c r="Q693" s="23">
        <v>0</v>
      </c>
      <c r="R693" s="23">
        <v>0</v>
      </c>
      <c r="S693" s="23">
        <f t="shared" si="61"/>
        <v>0</v>
      </c>
      <c r="T693" s="23">
        <f>O693</f>
        <v>1.3799999986076728E-2</v>
      </c>
      <c r="U693" s="23"/>
      <c r="V693" s="35" t="str" cm="1">
        <f t="array" ref="V693">_xlfn.IFS(H693="Majandamiskulud","2.1",H693="Tööjõukulud","2.2",H693="Muud kulud","2.4",H693="Muud tegevuskulud","2.4",H693="Sotsiaaltoetused","2.3",H693="Muud antud toetused ja ülekanded","2.3",H693="Materiaalsete ja immateriaalsete vara soetamine/renoveerimine","4")</f>
        <v>2.2</v>
      </c>
    </row>
    <row r="694" spans="1:22" x14ac:dyDescent="0.3">
      <c r="A694" s="22" t="s">
        <v>29</v>
      </c>
      <c r="B694" s="22" t="s">
        <v>30</v>
      </c>
      <c r="C694" s="22" t="s">
        <v>31</v>
      </c>
      <c r="D694" s="22" t="s">
        <v>97</v>
      </c>
      <c r="E694" s="22" t="s">
        <v>98</v>
      </c>
      <c r="F694" s="22" t="s">
        <v>99</v>
      </c>
      <c r="G694" s="22" t="s">
        <v>163</v>
      </c>
      <c r="H694" s="22" t="s">
        <v>46</v>
      </c>
      <c r="I694" s="22" t="s">
        <v>37</v>
      </c>
      <c r="J694" s="22" t="s">
        <v>165</v>
      </c>
      <c r="K694" s="22" t="s">
        <v>166</v>
      </c>
      <c r="L694" s="23">
        <v>32940.033750000002</v>
      </c>
      <c r="M694" s="23">
        <v>0</v>
      </c>
      <c r="N694" s="23">
        <v>32940.033720000007</v>
      </c>
      <c r="O694" s="23">
        <v>3.0000001061125658E-5</v>
      </c>
      <c r="P694" s="23">
        <v>0</v>
      </c>
      <c r="Q694" s="23">
        <v>0</v>
      </c>
      <c r="R694" s="23">
        <v>0</v>
      </c>
      <c r="S694" s="23">
        <f t="shared" si="61"/>
        <v>0</v>
      </c>
      <c r="T694" s="23">
        <f>O694</f>
        <v>3.0000001061125658E-5</v>
      </c>
      <c r="U694" s="23"/>
      <c r="V694" s="35" t="str" cm="1">
        <f t="array" ref="V694">_xlfn.IFS(H694="Majandamiskulud","2.1",H694="Tööjõukulud","2.2",H694="Muud kulud","2.4",H694="Muud tegevuskulud","2.4",H694="Sotsiaaltoetused","2.3",H694="Muud antud toetused ja ülekanded","2.3",H694="Materiaalsete ja immateriaalsete vara soetamine/renoveerimine","4")</f>
        <v>2.2</v>
      </c>
    </row>
    <row r="695" spans="1:22" x14ac:dyDescent="0.3">
      <c r="A695" s="22" t="s">
        <v>29</v>
      </c>
      <c r="B695" s="22" t="s">
        <v>30</v>
      </c>
      <c r="C695" s="22" t="s">
        <v>31</v>
      </c>
      <c r="D695" s="22" t="s">
        <v>97</v>
      </c>
      <c r="E695" s="22" t="s">
        <v>98</v>
      </c>
      <c r="F695" s="22" t="s">
        <v>99</v>
      </c>
      <c r="G695" s="22" t="s">
        <v>163</v>
      </c>
      <c r="H695" s="22" t="s">
        <v>46</v>
      </c>
      <c r="I695" s="22" t="s">
        <v>37</v>
      </c>
      <c r="J695" s="22" t="s">
        <v>140</v>
      </c>
      <c r="K695" s="22" t="s">
        <v>141</v>
      </c>
      <c r="L695" s="23">
        <v>0</v>
      </c>
      <c r="M695" s="23">
        <v>0</v>
      </c>
      <c r="N695" s="23">
        <v>95.556214799999992</v>
      </c>
      <c r="O695" s="23">
        <v>-95.556214799999992</v>
      </c>
      <c r="P695" s="23">
        <f>O695</f>
        <v>-95.556214799999992</v>
      </c>
      <c r="Q695" s="23">
        <v>0</v>
      </c>
      <c r="R695" s="23">
        <v>0</v>
      </c>
      <c r="S695" s="23">
        <f t="shared" si="61"/>
        <v>0</v>
      </c>
      <c r="T695" s="23">
        <f>P695</f>
        <v>-95.556214799999992</v>
      </c>
      <c r="U695" s="23"/>
      <c r="V695" s="35" t="str" cm="1">
        <f t="array" ref="V695">_xlfn.IFS(H695="Majandamiskulud","2.1",H695="Tööjõukulud","2.2",H695="Muud kulud","2.4",H695="Muud tegevuskulud","2.4",H695="Sotsiaaltoetused","2.3",H695="Muud antud toetused ja ülekanded","2.3",H695="Materiaalsete ja immateriaalsete vara soetamine/renoveerimine","4")</f>
        <v>2.2</v>
      </c>
    </row>
    <row r="696" spans="1:22" x14ac:dyDescent="0.3">
      <c r="A696" s="22" t="s">
        <v>29</v>
      </c>
      <c r="B696" s="22" t="s">
        <v>30</v>
      </c>
      <c r="C696" s="22" t="s">
        <v>31</v>
      </c>
      <c r="D696" s="22" t="s">
        <v>97</v>
      </c>
      <c r="E696" s="22" t="s">
        <v>98</v>
      </c>
      <c r="F696" s="22" t="s">
        <v>99</v>
      </c>
      <c r="G696" s="22" t="s">
        <v>163</v>
      </c>
      <c r="H696" s="22" t="s">
        <v>82</v>
      </c>
      <c r="I696" s="22" t="s">
        <v>37</v>
      </c>
      <c r="J696" s="22" t="s">
        <v>38</v>
      </c>
      <c r="K696" s="22" t="s">
        <v>38</v>
      </c>
      <c r="L696" s="23">
        <v>9853.6353967920004</v>
      </c>
      <c r="M696" s="23">
        <v>0</v>
      </c>
      <c r="N696" s="23">
        <v>9876.0660452899974</v>
      </c>
      <c r="O696" s="23">
        <v>-22.430648497998845</v>
      </c>
      <c r="P696" s="23">
        <v>0</v>
      </c>
      <c r="Q696" s="23">
        <v>0</v>
      </c>
      <c r="R696" s="23">
        <v>0</v>
      </c>
      <c r="S696" s="23">
        <f t="shared" si="61"/>
        <v>0</v>
      </c>
      <c r="T696" s="23">
        <v>0</v>
      </c>
      <c r="U696" s="23"/>
      <c r="V696" s="35" t="str" cm="1">
        <f t="array" ref="V696">_xlfn.IFS(H696="Majandamiskulud","2.1",H696="Tööjõukulud","2.2",H696="Muud kulud","2.4",H696="Muud tegevuskulud","2.4",H696="Sotsiaaltoetused","2.3",H696="Muud antud toetused ja ülekanded","2.3",H696="Materiaalsete ja immateriaalsete vara soetamine/renoveerimine","4")</f>
        <v>2.4</v>
      </c>
    </row>
    <row r="697" spans="1:22" x14ac:dyDescent="0.3">
      <c r="A697" s="22" t="s">
        <v>29</v>
      </c>
      <c r="B697" s="22" t="s">
        <v>30</v>
      </c>
      <c r="C697" s="22" t="s">
        <v>31</v>
      </c>
      <c r="D697" s="22" t="s">
        <v>97</v>
      </c>
      <c r="E697" s="22" t="s">
        <v>98</v>
      </c>
      <c r="F697" s="22" t="s">
        <v>99</v>
      </c>
      <c r="G697" s="22" t="s">
        <v>163</v>
      </c>
      <c r="H697" s="22" t="s">
        <v>82</v>
      </c>
      <c r="I697" s="22" t="s">
        <v>37</v>
      </c>
      <c r="J697" s="22" t="s">
        <v>59</v>
      </c>
      <c r="K697" s="22" t="s">
        <v>60</v>
      </c>
      <c r="L697" s="23">
        <v>290.72025000000002</v>
      </c>
      <c r="M697" s="23">
        <v>0</v>
      </c>
      <c r="N697" s="23">
        <v>24.616126854000001</v>
      </c>
      <c r="O697" s="23">
        <v>266.10412314600001</v>
      </c>
      <c r="P697" s="23">
        <v>0</v>
      </c>
      <c r="Q697" s="23">
        <f>P697</f>
        <v>0</v>
      </c>
      <c r="R697" s="23">
        <v>0</v>
      </c>
      <c r="S697" s="23">
        <f t="shared" si="61"/>
        <v>0</v>
      </c>
      <c r="T697" s="23">
        <v>0</v>
      </c>
      <c r="U697" s="23"/>
      <c r="V697" s="35" t="str" cm="1">
        <f t="array" ref="V697">_xlfn.IFS(H697="Majandamiskulud","2.1",H697="Tööjõukulud","2.2",H697="Muud kulud","2.4",H697="Muud tegevuskulud","2.4",H697="Sotsiaaltoetused","2.3",H697="Muud antud toetused ja ülekanded","2.3",H697="Materiaalsete ja immateriaalsete vara soetamine/renoveerimine","4")</f>
        <v>2.4</v>
      </c>
    </row>
    <row r="698" spans="1:22" x14ac:dyDescent="0.3">
      <c r="A698" s="22" t="s">
        <v>29</v>
      </c>
      <c r="B698" s="22" t="s">
        <v>30</v>
      </c>
      <c r="C698" s="22" t="s">
        <v>31</v>
      </c>
      <c r="D698" s="22" t="s">
        <v>97</v>
      </c>
      <c r="E698" s="22" t="s">
        <v>98</v>
      </c>
      <c r="F698" s="22" t="s">
        <v>99</v>
      </c>
      <c r="G698" s="22" t="s">
        <v>163</v>
      </c>
      <c r="H698" s="22" t="s">
        <v>82</v>
      </c>
      <c r="I698" s="22" t="s">
        <v>37</v>
      </c>
      <c r="J698" s="22" t="s">
        <v>53</v>
      </c>
      <c r="K698" s="22" t="s">
        <v>164</v>
      </c>
      <c r="L698" s="23">
        <v>29859.45</v>
      </c>
      <c r="M698" s="23">
        <v>0</v>
      </c>
      <c r="N698" s="23">
        <v>29854.837500000001</v>
      </c>
      <c r="O698" s="23">
        <v>4.6125000000029104</v>
      </c>
      <c r="P698" s="23">
        <v>0</v>
      </c>
      <c r="Q698" s="23">
        <v>0</v>
      </c>
      <c r="R698" s="23">
        <v>0</v>
      </c>
      <c r="S698" s="23">
        <f t="shared" si="61"/>
        <v>0</v>
      </c>
      <c r="T698" s="23">
        <f>O698</f>
        <v>4.6125000000029104</v>
      </c>
      <c r="U698" s="23"/>
      <c r="V698" s="35" t="str" cm="1">
        <f t="array" ref="V698">_xlfn.IFS(H698="Majandamiskulud","2.1",H698="Tööjõukulud","2.2",H698="Muud kulud","2.4",H698="Muud tegevuskulud","2.4",H698="Sotsiaaltoetused","2.3",H698="Muud antud toetused ja ülekanded","2.3",H698="Materiaalsete ja immateriaalsete vara soetamine/renoveerimine","4")</f>
        <v>2.4</v>
      </c>
    </row>
    <row r="699" spans="1:22" x14ac:dyDescent="0.3">
      <c r="A699" s="22" t="s">
        <v>29</v>
      </c>
      <c r="B699" s="22" t="s">
        <v>30</v>
      </c>
      <c r="C699" s="22" t="s">
        <v>31</v>
      </c>
      <c r="D699" s="22" t="s">
        <v>97</v>
      </c>
      <c r="E699" s="22" t="s">
        <v>98</v>
      </c>
      <c r="F699" s="22" t="s">
        <v>99</v>
      </c>
      <c r="G699" s="22" t="s">
        <v>163</v>
      </c>
      <c r="H699" s="22" t="s">
        <v>82</v>
      </c>
      <c r="I699" s="22" t="s">
        <v>37</v>
      </c>
      <c r="J699" s="22" t="s">
        <v>61</v>
      </c>
      <c r="K699" s="22" t="s">
        <v>62</v>
      </c>
      <c r="L699" s="23">
        <v>7720.5974999999999</v>
      </c>
      <c r="M699" s="23">
        <v>0</v>
      </c>
      <c r="N699" s="23">
        <v>7716.1289999999999</v>
      </c>
      <c r="O699" s="23">
        <v>4.4684999999999491</v>
      </c>
      <c r="P699" s="23">
        <f>O699</f>
        <v>4.4684999999999491</v>
      </c>
      <c r="Q699" s="23">
        <f>P699</f>
        <v>4.4684999999999491</v>
      </c>
      <c r="R699" s="23">
        <v>0</v>
      </c>
      <c r="S699" s="23">
        <f t="shared" si="61"/>
        <v>4.4684999999999491</v>
      </c>
      <c r="T699" s="23">
        <v>0</v>
      </c>
      <c r="U699" s="23"/>
      <c r="V699" s="35" t="str" cm="1">
        <f t="array" ref="V699">_xlfn.IFS(H699="Majandamiskulud","2.1",H699="Tööjõukulud","2.2",H699="Muud kulud","2.4",H699="Muud tegevuskulud","2.4",H699="Sotsiaaltoetused","2.3",H699="Muud antud toetused ja ülekanded","2.3",H699="Materiaalsete ja immateriaalsete vara soetamine/renoveerimine","4")</f>
        <v>2.4</v>
      </c>
    </row>
    <row r="700" spans="1:22" x14ac:dyDescent="0.3">
      <c r="A700" s="22" t="s">
        <v>29</v>
      </c>
      <c r="B700" s="22" t="s">
        <v>30</v>
      </c>
      <c r="C700" s="22" t="s">
        <v>31</v>
      </c>
      <c r="D700" s="22" t="s">
        <v>97</v>
      </c>
      <c r="E700" s="22" t="s">
        <v>98</v>
      </c>
      <c r="F700" s="22" t="s">
        <v>99</v>
      </c>
      <c r="G700" s="22" t="s">
        <v>163</v>
      </c>
      <c r="H700" s="22" t="s">
        <v>82</v>
      </c>
      <c r="I700" s="22" t="s">
        <v>37</v>
      </c>
      <c r="J700" s="22" t="s">
        <v>165</v>
      </c>
      <c r="K700" s="22" t="s">
        <v>166</v>
      </c>
      <c r="L700" s="23">
        <v>92.981999999999999</v>
      </c>
      <c r="M700" s="23">
        <v>0</v>
      </c>
      <c r="N700" s="23">
        <v>92.981999999999999</v>
      </c>
      <c r="O700" s="23">
        <v>0</v>
      </c>
      <c r="P700" s="23">
        <v>0</v>
      </c>
      <c r="Q700" s="23">
        <v>0</v>
      </c>
      <c r="R700" s="23">
        <v>0</v>
      </c>
      <c r="S700" s="23">
        <f t="shared" si="61"/>
        <v>0</v>
      </c>
      <c r="T700" s="23">
        <f>O700</f>
        <v>0</v>
      </c>
      <c r="U700" s="23"/>
      <c r="V700" s="35" t="str" cm="1">
        <f t="array" ref="V700">_xlfn.IFS(H700="Majandamiskulud","2.1",H700="Tööjõukulud","2.2",H700="Muud kulud","2.4",H700="Muud tegevuskulud","2.4",H700="Sotsiaaltoetused","2.3",H700="Muud antud toetused ja ülekanded","2.3",H700="Materiaalsete ja immateriaalsete vara soetamine/renoveerimine","4")</f>
        <v>2.4</v>
      </c>
    </row>
    <row r="701" spans="1:22" x14ac:dyDescent="0.3">
      <c r="A701" s="22" t="s">
        <v>29</v>
      </c>
      <c r="B701" s="22" t="s">
        <v>30</v>
      </c>
      <c r="C701" s="22" t="s">
        <v>31</v>
      </c>
      <c r="D701" s="22" t="s">
        <v>97</v>
      </c>
      <c r="E701" s="22" t="s">
        <v>104</v>
      </c>
      <c r="F701" s="22" t="s">
        <v>105</v>
      </c>
      <c r="G701" s="22" t="s">
        <v>163</v>
      </c>
      <c r="H701" s="22" t="s">
        <v>36</v>
      </c>
      <c r="I701" s="22" t="s">
        <v>37</v>
      </c>
      <c r="J701" s="22" t="s">
        <v>38</v>
      </c>
      <c r="K701" s="22" t="s">
        <v>38</v>
      </c>
      <c r="L701" s="23">
        <v>945258.93826650397</v>
      </c>
      <c r="M701" s="23">
        <v>171586.93141862197</v>
      </c>
      <c r="N701" s="23">
        <v>625876.55658774823</v>
      </c>
      <c r="O701" s="23">
        <v>319382.38167875563</v>
      </c>
      <c r="P701" s="23">
        <f>O701</f>
        <v>319382.38167875563</v>
      </c>
      <c r="Q701" s="23">
        <f>P701</f>
        <v>319382.38167875563</v>
      </c>
      <c r="R701" s="23">
        <v>0</v>
      </c>
      <c r="S701" s="23">
        <f t="shared" si="61"/>
        <v>319382.38167875563</v>
      </c>
      <c r="T701" s="23">
        <v>0</v>
      </c>
      <c r="U701" s="23"/>
      <c r="V701" s="35" t="str" cm="1">
        <f t="array" ref="V701">_xlfn.IFS(H701="Majandamiskulud","2.1",H701="Tööjõukulud","2.2",H701="Muud kulud","2.4",H701="Muud tegevuskulud","2.4",H701="Sotsiaaltoetused","2.3",H701="Muud antud toetused ja ülekanded","2.3",H701="Materiaalsete ja immateriaalsete vara soetamine/renoveerimine","4")</f>
        <v>2.1</v>
      </c>
    </row>
    <row r="702" spans="1:22" x14ac:dyDescent="0.3">
      <c r="A702" s="22" t="s">
        <v>29</v>
      </c>
      <c r="B702" s="22" t="s">
        <v>30</v>
      </c>
      <c r="C702" s="22" t="s">
        <v>31</v>
      </c>
      <c r="D702" s="22" t="s">
        <v>97</v>
      </c>
      <c r="E702" s="22" t="s">
        <v>104</v>
      </c>
      <c r="F702" s="22" t="s">
        <v>105</v>
      </c>
      <c r="G702" s="22" t="s">
        <v>163</v>
      </c>
      <c r="H702" s="22" t="s">
        <v>36</v>
      </c>
      <c r="I702" s="22" t="s">
        <v>37</v>
      </c>
      <c r="J702" s="22" t="s">
        <v>39</v>
      </c>
      <c r="K702" s="22" t="s">
        <v>40</v>
      </c>
      <c r="L702" s="23">
        <v>821355.27046423242</v>
      </c>
      <c r="M702" s="23">
        <v>0</v>
      </c>
      <c r="N702" s="23">
        <v>782611.68865923851</v>
      </c>
      <c r="O702" s="23">
        <v>38743.581804993169</v>
      </c>
      <c r="P702" s="23">
        <v>0</v>
      </c>
      <c r="Q702" s="23">
        <v>0</v>
      </c>
      <c r="R702" s="23">
        <v>0</v>
      </c>
      <c r="S702" s="23">
        <f t="shared" si="61"/>
        <v>0</v>
      </c>
      <c r="T702" s="23">
        <f>O702</f>
        <v>38743.581804993169</v>
      </c>
      <c r="U702" s="23"/>
      <c r="V702" s="35" t="str" cm="1">
        <f t="array" ref="V702">_xlfn.IFS(H702="Majandamiskulud","2.1",H702="Tööjõukulud","2.2",H702="Muud kulud","2.4",H702="Muud tegevuskulud","2.4",H702="Sotsiaaltoetused","2.3",H702="Muud antud toetused ja ülekanded","2.3",H702="Materiaalsete ja immateriaalsete vara soetamine/renoveerimine","4")</f>
        <v>2.1</v>
      </c>
    </row>
    <row r="703" spans="1:22" x14ac:dyDescent="0.3">
      <c r="A703" s="22" t="s">
        <v>29</v>
      </c>
      <c r="B703" s="22" t="s">
        <v>30</v>
      </c>
      <c r="C703" s="22" t="s">
        <v>31</v>
      </c>
      <c r="D703" s="22" t="s">
        <v>97</v>
      </c>
      <c r="E703" s="22" t="s">
        <v>104</v>
      </c>
      <c r="F703" s="22" t="s">
        <v>105</v>
      </c>
      <c r="G703" s="22" t="s">
        <v>163</v>
      </c>
      <c r="H703" s="22" t="s">
        <v>36</v>
      </c>
      <c r="I703" s="22" t="s">
        <v>37</v>
      </c>
      <c r="J703" s="22" t="s">
        <v>59</v>
      </c>
      <c r="K703" s="22" t="s">
        <v>60</v>
      </c>
      <c r="L703" s="23">
        <v>53913.046175000032</v>
      </c>
      <c r="M703" s="23">
        <v>0</v>
      </c>
      <c r="N703" s="23">
        <v>51275.32858500001</v>
      </c>
      <c r="O703" s="23">
        <v>2637.7175900000288</v>
      </c>
      <c r="P703" s="23">
        <f>O703</f>
        <v>2637.7175900000288</v>
      </c>
      <c r="Q703" s="23">
        <f>P703</f>
        <v>2637.7175900000288</v>
      </c>
      <c r="R703" s="23">
        <v>0</v>
      </c>
      <c r="S703" s="23">
        <f t="shared" si="61"/>
        <v>2637.7175900000288</v>
      </c>
      <c r="T703" s="23">
        <v>0</v>
      </c>
      <c r="U703" s="23"/>
      <c r="V703" s="35" t="str" cm="1">
        <f t="array" ref="V703">_xlfn.IFS(H703="Majandamiskulud","2.1",H703="Tööjõukulud","2.2",H703="Muud kulud","2.4",H703="Muud tegevuskulud","2.4",H703="Sotsiaaltoetused","2.3",H703="Muud antud toetused ja ülekanded","2.3",H703="Materiaalsete ja immateriaalsete vara soetamine/renoveerimine","4")</f>
        <v>2.1</v>
      </c>
    </row>
    <row r="704" spans="1:22" x14ac:dyDescent="0.3">
      <c r="A704" s="22" t="s">
        <v>29</v>
      </c>
      <c r="B704" s="22" t="s">
        <v>30</v>
      </c>
      <c r="C704" s="22" t="s">
        <v>31</v>
      </c>
      <c r="D704" s="22" t="s">
        <v>97</v>
      </c>
      <c r="E704" s="22" t="s">
        <v>104</v>
      </c>
      <c r="F704" s="22" t="s">
        <v>105</v>
      </c>
      <c r="G704" s="22" t="s">
        <v>163</v>
      </c>
      <c r="H704" s="22" t="s">
        <v>36</v>
      </c>
      <c r="I704" s="22" t="s">
        <v>37</v>
      </c>
      <c r="J704" s="22" t="s">
        <v>53</v>
      </c>
      <c r="K704" s="22" t="s">
        <v>164</v>
      </c>
      <c r="L704" s="23">
        <v>54058.033994999998</v>
      </c>
      <c r="M704" s="23">
        <v>0</v>
      </c>
      <c r="N704" s="23">
        <v>53968.758529999992</v>
      </c>
      <c r="O704" s="23">
        <v>89.275464999998803</v>
      </c>
      <c r="P704" s="23">
        <v>0</v>
      </c>
      <c r="Q704" s="23">
        <v>0</v>
      </c>
      <c r="R704" s="23">
        <v>0</v>
      </c>
      <c r="S704" s="23">
        <f t="shared" si="61"/>
        <v>0</v>
      </c>
      <c r="T704" s="23">
        <f>O704</f>
        <v>89.275464999998803</v>
      </c>
      <c r="U704" s="23"/>
      <c r="V704" s="35" t="str" cm="1">
        <f t="array" ref="V704">_xlfn.IFS(H704="Majandamiskulud","2.1",H704="Tööjõukulud","2.2",H704="Muud kulud","2.4",H704="Muud tegevuskulud","2.4",H704="Sotsiaaltoetused","2.3",H704="Muud antud toetused ja ülekanded","2.3",H704="Materiaalsete ja immateriaalsete vara soetamine/renoveerimine","4")</f>
        <v>2.1</v>
      </c>
    </row>
    <row r="705" spans="1:22" x14ac:dyDescent="0.3">
      <c r="A705" s="22" t="s">
        <v>29</v>
      </c>
      <c r="B705" s="22" t="s">
        <v>30</v>
      </c>
      <c r="C705" s="22" t="s">
        <v>31</v>
      </c>
      <c r="D705" s="22" t="s">
        <v>97</v>
      </c>
      <c r="E705" s="22" t="s">
        <v>104</v>
      </c>
      <c r="F705" s="22" t="s">
        <v>105</v>
      </c>
      <c r="G705" s="22" t="s">
        <v>163</v>
      </c>
      <c r="H705" s="22" t="s">
        <v>36</v>
      </c>
      <c r="I705" s="22" t="s">
        <v>37</v>
      </c>
      <c r="J705" s="22" t="s">
        <v>61</v>
      </c>
      <c r="K705" s="22" t="s">
        <v>62</v>
      </c>
      <c r="L705" s="23">
        <v>62000.677500000013</v>
      </c>
      <c r="M705" s="23">
        <v>0</v>
      </c>
      <c r="N705" s="23">
        <v>55222.391235000003</v>
      </c>
      <c r="O705" s="23">
        <v>6778.2862650000025</v>
      </c>
      <c r="P705" s="23">
        <f>O705</f>
        <v>6778.2862650000025</v>
      </c>
      <c r="Q705" s="23">
        <f>P705</f>
        <v>6778.2862650000025</v>
      </c>
      <c r="R705" s="23">
        <v>0</v>
      </c>
      <c r="S705" s="23">
        <f t="shared" si="61"/>
        <v>6778.2862650000025</v>
      </c>
      <c r="T705" s="23">
        <v>0</v>
      </c>
      <c r="U705" s="23"/>
      <c r="V705" s="35" t="str" cm="1">
        <f t="array" ref="V705">_xlfn.IFS(H705="Majandamiskulud","2.1",H705="Tööjõukulud","2.2",H705="Muud kulud","2.4",H705="Muud tegevuskulud","2.4",H705="Sotsiaaltoetused","2.3",H705="Muud antud toetused ja ülekanded","2.3",H705="Materiaalsete ja immateriaalsete vara soetamine/renoveerimine","4")</f>
        <v>2.1</v>
      </c>
    </row>
    <row r="706" spans="1:22" x14ac:dyDescent="0.3">
      <c r="A706" s="22" t="s">
        <v>29</v>
      </c>
      <c r="B706" s="22" t="s">
        <v>30</v>
      </c>
      <c r="C706" s="22" t="s">
        <v>31</v>
      </c>
      <c r="D706" s="22" t="s">
        <v>97</v>
      </c>
      <c r="E706" s="22" t="s">
        <v>104</v>
      </c>
      <c r="F706" s="22" t="s">
        <v>105</v>
      </c>
      <c r="G706" s="22" t="s">
        <v>163</v>
      </c>
      <c r="H706" s="22" t="s">
        <v>36</v>
      </c>
      <c r="I706" s="22" t="s">
        <v>37</v>
      </c>
      <c r="J706" s="22" t="s">
        <v>148</v>
      </c>
      <c r="K706" s="22" t="s">
        <v>149</v>
      </c>
      <c r="L706" s="23">
        <v>1098.9657111527522</v>
      </c>
      <c r="M706" s="23">
        <v>1098.9657111527522</v>
      </c>
      <c r="N706" s="23">
        <v>1086.3285532411749</v>
      </c>
      <c r="O706" s="23">
        <v>12.637157911577162</v>
      </c>
      <c r="P706" s="23">
        <v>0</v>
      </c>
      <c r="Q706" s="23">
        <v>0</v>
      </c>
      <c r="R706" s="23">
        <v>0</v>
      </c>
      <c r="S706" s="23">
        <f t="shared" si="61"/>
        <v>0</v>
      </c>
      <c r="T706" s="23">
        <f>O706</f>
        <v>12.637157911577162</v>
      </c>
      <c r="U706" s="23"/>
      <c r="V706" s="35" t="str" cm="1">
        <f t="array" ref="V706">_xlfn.IFS(H706="Majandamiskulud","2.1",H706="Tööjõukulud","2.2",H706="Muud kulud","2.4",H706="Muud tegevuskulud","2.4",H706="Sotsiaaltoetused","2.3",H706="Muud antud toetused ja ülekanded","2.3",H706="Materiaalsete ja immateriaalsete vara soetamine/renoveerimine","4")</f>
        <v>2.1</v>
      </c>
    </row>
    <row r="707" spans="1:22" x14ac:dyDescent="0.3">
      <c r="A707" s="22" t="s">
        <v>29</v>
      </c>
      <c r="B707" s="22" t="s">
        <v>30</v>
      </c>
      <c r="C707" s="22" t="s">
        <v>31</v>
      </c>
      <c r="D707" s="22" t="s">
        <v>97</v>
      </c>
      <c r="E707" s="22" t="s">
        <v>104</v>
      </c>
      <c r="F707" s="22" t="s">
        <v>105</v>
      </c>
      <c r="G707" s="22" t="s">
        <v>163</v>
      </c>
      <c r="H707" s="22" t="s">
        <v>36</v>
      </c>
      <c r="I707" s="22" t="s">
        <v>37</v>
      </c>
      <c r="J707" s="22" t="s">
        <v>83</v>
      </c>
      <c r="K707" s="22" t="s">
        <v>84</v>
      </c>
      <c r="L707" s="23">
        <v>31909.907735239991</v>
      </c>
      <c r="M707" s="23">
        <v>0</v>
      </c>
      <c r="N707" s="23">
        <v>24301.299260079999</v>
      </c>
      <c r="O707" s="23">
        <v>7608.6084751599992</v>
      </c>
      <c r="P707" s="23">
        <f>O707</f>
        <v>7608.6084751599992</v>
      </c>
      <c r="Q707" s="23">
        <f>P707</f>
        <v>7608.6084751599992</v>
      </c>
      <c r="R707" s="23">
        <v>0</v>
      </c>
      <c r="S707" s="23">
        <f t="shared" si="61"/>
        <v>7608.6084751599992</v>
      </c>
      <c r="T707" s="23">
        <v>0</v>
      </c>
      <c r="U707" s="23"/>
      <c r="V707" s="35" t="str" cm="1">
        <f t="array" ref="V707">_xlfn.IFS(H707="Majandamiskulud","2.1",H707="Tööjõukulud","2.2",H707="Muud kulud","2.4",H707="Muud tegevuskulud","2.4",H707="Sotsiaaltoetused","2.3",H707="Muud antud toetused ja ülekanded","2.3",H707="Materiaalsete ja immateriaalsete vara soetamine/renoveerimine","4")</f>
        <v>2.1</v>
      </c>
    </row>
    <row r="708" spans="1:22" x14ac:dyDescent="0.3">
      <c r="A708" s="22" t="s">
        <v>29</v>
      </c>
      <c r="B708" s="22" t="s">
        <v>30</v>
      </c>
      <c r="C708" s="22" t="s">
        <v>31</v>
      </c>
      <c r="D708" s="22" t="s">
        <v>97</v>
      </c>
      <c r="E708" s="22" t="s">
        <v>104</v>
      </c>
      <c r="F708" s="22" t="s">
        <v>105</v>
      </c>
      <c r="G708" s="22" t="s">
        <v>163</v>
      </c>
      <c r="H708" s="22" t="s">
        <v>36</v>
      </c>
      <c r="I708" s="22" t="s">
        <v>37</v>
      </c>
      <c r="J708" s="22" t="s">
        <v>43</v>
      </c>
      <c r="K708" s="22" t="s">
        <v>44</v>
      </c>
      <c r="L708" s="23">
        <v>9916.3679709600056</v>
      </c>
      <c r="M708" s="23">
        <v>9916.3679709600056</v>
      </c>
      <c r="N708" s="23">
        <v>9916.2444239999968</v>
      </c>
      <c r="O708" s="23">
        <v>0.12354695999647447</v>
      </c>
      <c r="P708" s="23">
        <v>0</v>
      </c>
      <c r="Q708" s="23">
        <f>P708</f>
        <v>0</v>
      </c>
      <c r="R708" s="23">
        <v>0</v>
      </c>
      <c r="S708" s="23">
        <f t="shared" si="61"/>
        <v>0</v>
      </c>
      <c r="T708" s="23">
        <f>O708</f>
        <v>0.12354695999647447</v>
      </c>
      <c r="U708" s="23"/>
      <c r="V708" s="35" t="str" cm="1">
        <f t="array" ref="V708">_xlfn.IFS(H708="Majandamiskulud","2.1",H708="Tööjõukulud","2.2",H708="Muud kulud","2.4",H708="Muud tegevuskulud","2.4",H708="Sotsiaaltoetused","2.3",H708="Muud antud toetused ja ülekanded","2.3",H708="Materiaalsete ja immateriaalsete vara soetamine/renoveerimine","4")</f>
        <v>2.1</v>
      </c>
    </row>
    <row r="709" spans="1:22" x14ac:dyDescent="0.3">
      <c r="A709" s="22" t="s">
        <v>29</v>
      </c>
      <c r="B709" s="22" t="s">
        <v>30</v>
      </c>
      <c r="C709" s="22" t="s">
        <v>31</v>
      </c>
      <c r="D709" s="22" t="s">
        <v>97</v>
      </c>
      <c r="E709" s="22" t="s">
        <v>104</v>
      </c>
      <c r="F709" s="22" t="s">
        <v>105</v>
      </c>
      <c r="G709" s="22" t="s">
        <v>163</v>
      </c>
      <c r="H709" s="22" t="s">
        <v>36</v>
      </c>
      <c r="I709" s="22" t="s">
        <v>37</v>
      </c>
      <c r="J709" s="22" t="s">
        <v>165</v>
      </c>
      <c r="K709" s="22" t="s">
        <v>166</v>
      </c>
      <c r="L709" s="23">
        <v>5880.5092499999992</v>
      </c>
      <c r="M709" s="23">
        <v>0</v>
      </c>
      <c r="N709" s="23">
        <v>5880.5092500000001</v>
      </c>
      <c r="O709" s="23">
        <v>-9.0949470177292824E-13</v>
      </c>
      <c r="P709" s="23">
        <v>0</v>
      </c>
      <c r="Q709" s="23">
        <v>0</v>
      </c>
      <c r="R709" s="23">
        <v>0</v>
      </c>
      <c r="S709" s="23">
        <f t="shared" si="61"/>
        <v>0</v>
      </c>
      <c r="T709" s="23">
        <f>O709</f>
        <v>-9.0949470177292824E-13</v>
      </c>
      <c r="U709" s="23"/>
      <c r="V709" s="35" t="str" cm="1">
        <f t="array" ref="V709">_xlfn.IFS(H709="Majandamiskulud","2.1",H709="Tööjõukulud","2.2",H709="Muud kulud","2.4",H709="Muud tegevuskulud","2.4",H709="Sotsiaaltoetused","2.3",H709="Muud antud toetused ja ülekanded","2.3",H709="Materiaalsete ja immateriaalsete vara soetamine/renoveerimine","4")</f>
        <v>2.1</v>
      </c>
    </row>
    <row r="710" spans="1:22" x14ac:dyDescent="0.3">
      <c r="A710" s="22" t="s">
        <v>29</v>
      </c>
      <c r="B710" s="22" t="s">
        <v>30</v>
      </c>
      <c r="C710" s="22" t="s">
        <v>31</v>
      </c>
      <c r="D710" s="22" t="s">
        <v>97</v>
      </c>
      <c r="E710" s="22" t="s">
        <v>104</v>
      </c>
      <c r="F710" s="22" t="s">
        <v>105</v>
      </c>
      <c r="G710" s="22" t="s">
        <v>163</v>
      </c>
      <c r="H710" s="22" t="s">
        <v>63</v>
      </c>
      <c r="I710" s="22" t="s">
        <v>37</v>
      </c>
      <c r="J710" s="22" t="s">
        <v>38</v>
      </c>
      <c r="K710" s="22" t="s">
        <v>38</v>
      </c>
      <c r="L710" s="23">
        <v>404.52007000000003</v>
      </c>
      <c r="M710" s="23">
        <v>0</v>
      </c>
      <c r="N710" s="23">
        <v>404.52006999999998</v>
      </c>
      <c r="O710" s="23">
        <v>0</v>
      </c>
      <c r="P710" s="23">
        <f t="shared" ref="P710:Q715" si="63">O710</f>
        <v>0</v>
      </c>
      <c r="Q710" s="23">
        <f t="shared" si="63"/>
        <v>0</v>
      </c>
      <c r="R710" s="23">
        <v>0</v>
      </c>
      <c r="S710" s="23">
        <f t="shared" si="61"/>
        <v>0</v>
      </c>
      <c r="T710" s="23">
        <v>0</v>
      </c>
      <c r="U710" s="23"/>
      <c r="V710" s="35" t="str" cm="1">
        <f t="array" ref="V710">_xlfn.IFS(H710="Majandamiskulud","2.1",H710="Tööjõukulud","2.2",H710="Muud kulud","2.4",H710="Muud tegevuskulud","2.4",H710="Sotsiaaltoetused","2.3",H710="Muud antud toetused ja ülekanded","2.3",H710="Materiaalsete ja immateriaalsete vara soetamine/renoveerimine","4")</f>
        <v>2.3</v>
      </c>
    </row>
    <row r="711" spans="1:22" x14ac:dyDescent="0.3">
      <c r="A711" s="22" t="s">
        <v>29</v>
      </c>
      <c r="B711" s="22" t="s">
        <v>30</v>
      </c>
      <c r="C711" s="22" t="s">
        <v>31</v>
      </c>
      <c r="D711" s="22" t="s">
        <v>97</v>
      </c>
      <c r="E711" s="22" t="s">
        <v>104</v>
      </c>
      <c r="F711" s="22" t="s">
        <v>105</v>
      </c>
      <c r="G711" s="22" t="s">
        <v>163</v>
      </c>
      <c r="H711" s="22" t="s">
        <v>63</v>
      </c>
      <c r="I711" s="22" t="s">
        <v>37</v>
      </c>
      <c r="J711" s="22" t="s">
        <v>64</v>
      </c>
      <c r="K711" s="22" t="s">
        <v>65</v>
      </c>
      <c r="L711" s="23">
        <v>4127.3500000000004</v>
      </c>
      <c r="M711" s="23">
        <v>0</v>
      </c>
      <c r="N711" s="23">
        <v>4120.2074999999995</v>
      </c>
      <c r="O711" s="23">
        <v>7.142500000000382</v>
      </c>
      <c r="P711" s="23">
        <f t="shared" si="63"/>
        <v>7.142500000000382</v>
      </c>
      <c r="Q711" s="23">
        <f t="shared" si="63"/>
        <v>7.142500000000382</v>
      </c>
      <c r="R711" s="23">
        <v>0</v>
      </c>
      <c r="S711" s="23">
        <f t="shared" si="61"/>
        <v>7.142500000000382</v>
      </c>
      <c r="T711" s="23">
        <v>0</v>
      </c>
      <c r="U711" s="23"/>
      <c r="V711" s="35" t="str" cm="1">
        <f t="array" ref="V711">_xlfn.IFS(H711="Majandamiskulud","2.1",H711="Tööjõukulud","2.2",H711="Muud kulud","2.4",H711="Muud tegevuskulud","2.4",H711="Sotsiaaltoetused","2.3",H711="Muud antud toetused ja ülekanded","2.3",H711="Materiaalsete ja immateriaalsete vara soetamine/renoveerimine","4")</f>
        <v>2.3</v>
      </c>
    </row>
    <row r="712" spans="1:22" x14ac:dyDescent="0.3">
      <c r="A712" s="22" t="s">
        <v>29</v>
      </c>
      <c r="B712" s="22" t="s">
        <v>30</v>
      </c>
      <c r="C712" s="22" t="s">
        <v>31</v>
      </c>
      <c r="D712" s="22" t="s">
        <v>97</v>
      </c>
      <c r="E712" s="22" t="s">
        <v>104</v>
      </c>
      <c r="F712" s="22" t="s">
        <v>105</v>
      </c>
      <c r="G712" s="22" t="s">
        <v>163</v>
      </c>
      <c r="H712" s="22" t="s">
        <v>45</v>
      </c>
      <c r="I712" s="22" t="s">
        <v>37</v>
      </c>
      <c r="J712" s="22" t="s">
        <v>38</v>
      </c>
      <c r="K712" s="22" t="s">
        <v>38</v>
      </c>
      <c r="L712" s="23">
        <v>6255.389718792203</v>
      </c>
      <c r="M712" s="23">
        <v>0</v>
      </c>
      <c r="N712" s="23">
        <v>6200.2132782118024</v>
      </c>
      <c r="O712" s="23">
        <v>55.176440580401845</v>
      </c>
      <c r="P712" s="23">
        <f t="shared" si="63"/>
        <v>55.176440580401845</v>
      </c>
      <c r="Q712" s="23">
        <f t="shared" si="63"/>
        <v>55.176440580401845</v>
      </c>
      <c r="R712" s="23">
        <v>0</v>
      </c>
      <c r="S712" s="23">
        <f t="shared" si="61"/>
        <v>55.176440580401845</v>
      </c>
      <c r="T712" s="23">
        <v>0</v>
      </c>
      <c r="U712" s="23"/>
      <c r="V712" s="35" t="str" cm="1">
        <f t="array" ref="V712">_xlfn.IFS(H712="Majandamiskulud","2.1",H712="Tööjõukulud","2.2",H712="Muud kulud","2.4",H712="Muud tegevuskulud","2.4",H712="Sotsiaaltoetused","2.3",H712="Muud antud toetused ja ülekanded","2.3",H712="Materiaalsete ja immateriaalsete vara soetamine/renoveerimine","4")</f>
        <v>2.4</v>
      </c>
    </row>
    <row r="713" spans="1:22" x14ac:dyDescent="0.3">
      <c r="A713" s="22" t="s">
        <v>29</v>
      </c>
      <c r="B713" s="22" t="s">
        <v>30</v>
      </c>
      <c r="C713" s="22" t="s">
        <v>31</v>
      </c>
      <c r="D713" s="22" t="s">
        <v>97</v>
      </c>
      <c r="E713" s="22" t="s">
        <v>104</v>
      </c>
      <c r="F713" s="22" t="s">
        <v>105</v>
      </c>
      <c r="G713" s="22" t="s">
        <v>163</v>
      </c>
      <c r="H713" s="22" t="s">
        <v>66</v>
      </c>
      <c r="I713" s="22" t="s">
        <v>37</v>
      </c>
      <c r="J713" s="22" t="s">
        <v>38</v>
      </c>
      <c r="K713" s="22" t="s">
        <v>38</v>
      </c>
      <c r="L713" s="23">
        <v>54.872500000000002</v>
      </c>
      <c r="M713" s="23">
        <v>0</v>
      </c>
      <c r="N713" s="23">
        <v>54.872500000000002</v>
      </c>
      <c r="O713" s="23">
        <v>0</v>
      </c>
      <c r="P713" s="23">
        <f t="shared" si="63"/>
        <v>0</v>
      </c>
      <c r="Q713" s="23">
        <f t="shared" si="63"/>
        <v>0</v>
      </c>
      <c r="R713" s="23">
        <v>0</v>
      </c>
      <c r="S713" s="23">
        <f t="shared" si="61"/>
        <v>0</v>
      </c>
      <c r="T713" s="23">
        <v>0</v>
      </c>
      <c r="U713" s="23"/>
      <c r="V713" s="35" t="str" cm="1">
        <f t="array" ref="V713">_xlfn.IFS(H713="Majandamiskulud","2.1",H713="Tööjõukulud","2.2",H713="Muud kulud","2.4",H713="Muud tegevuskulud","2.4",H713="Sotsiaaltoetused","2.3",H713="Muud antud toetused ja ülekanded","2.3",H713="Materiaalsete ja immateriaalsete vara soetamine/renoveerimine","4")</f>
        <v>2.3</v>
      </c>
    </row>
    <row r="714" spans="1:22" x14ac:dyDescent="0.3">
      <c r="A714" s="22" t="s">
        <v>29</v>
      </c>
      <c r="B714" s="22" t="s">
        <v>30</v>
      </c>
      <c r="C714" s="22" t="s">
        <v>31</v>
      </c>
      <c r="D714" s="22" t="s">
        <v>97</v>
      </c>
      <c r="E714" s="22" t="s">
        <v>104</v>
      </c>
      <c r="F714" s="22" t="s">
        <v>105</v>
      </c>
      <c r="G714" s="22" t="s">
        <v>163</v>
      </c>
      <c r="H714" s="22" t="s">
        <v>46</v>
      </c>
      <c r="I714" s="22" t="s">
        <v>37</v>
      </c>
      <c r="J714" s="22" t="s">
        <v>38</v>
      </c>
      <c r="K714" s="22" t="s">
        <v>38</v>
      </c>
      <c r="L714" s="23">
        <v>3947180.5891750534</v>
      </c>
      <c r="M714" s="23">
        <v>69283.387437809302</v>
      </c>
      <c r="N714" s="23">
        <v>3810070.6219263813</v>
      </c>
      <c r="O714" s="23">
        <v>137109.96724867553</v>
      </c>
      <c r="P714" s="23">
        <f t="shared" si="63"/>
        <v>137109.96724867553</v>
      </c>
      <c r="Q714" s="23">
        <f t="shared" si="63"/>
        <v>137109.96724867553</v>
      </c>
      <c r="R714" s="23">
        <v>0</v>
      </c>
      <c r="S714" s="23">
        <f t="shared" si="61"/>
        <v>137109.96724867553</v>
      </c>
      <c r="T714" s="23">
        <v>0</v>
      </c>
      <c r="U714" s="23"/>
      <c r="V714" s="35" t="str" cm="1">
        <f t="array" ref="V714">_xlfn.IFS(H714="Majandamiskulud","2.1",H714="Tööjõukulud","2.2",H714="Muud kulud","2.4",H714="Muud tegevuskulud","2.4",H714="Sotsiaaltoetused","2.3",H714="Muud antud toetused ja ülekanded","2.3",H714="Materiaalsete ja immateriaalsete vara soetamine/renoveerimine","4")</f>
        <v>2.2</v>
      </c>
    </row>
    <row r="715" spans="1:22" x14ac:dyDescent="0.3">
      <c r="A715" s="22" t="s">
        <v>29</v>
      </c>
      <c r="B715" s="22" t="s">
        <v>30</v>
      </c>
      <c r="C715" s="22" t="s">
        <v>31</v>
      </c>
      <c r="D715" s="22" t="s">
        <v>97</v>
      </c>
      <c r="E715" s="22" t="s">
        <v>104</v>
      </c>
      <c r="F715" s="22" t="s">
        <v>105</v>
      </c>
      <c r="G715" s="22" t="s">
        <v>163</v>
      </c>
      <c r="H715" s="22" t="s">
        <v>46</v>
      </c>
      <c r="I715" s="22" t="s">
        <v>37</v>
      </c>
      <c r="J715" s="22" t="s">
        <v>59</v>
      </c>
      <c r="K715" s="22" t="s">
        <v>60</v>
      </c>
      <c r="L715" s="23">
        <v>121603.2335775</v>
      </c>
      <c r="M715" s="23">
        <v>0</v>
      </c>
      <c r="N715" s="23">
        <v>118484.29337250002</v>
      </c>
      <c r="O715" s="23">
        <v>3118.9402049999953</v>
      </c>
      <c r="P715" s="23">
        <f t="shared" si="63"/>
        <v>3118.9402049999953</v>
      </c>
      <c r="Q715" s="23">
        <f t="shared" si="63"/>
        <v>3118.9402049999953</v>
      </c>
      <c r="R715" s="23">
        <v>0</v>
      </c>
      <c r="S715" s="23">
        <f t="shared" si="61"/>
        <v>3118.9402049999953</v>
      </c>
      <c r="T715" s="23">
        <v>0</v>
      </c>
      <c r="U715" s="23"/>
      <c r="V715" s="35" t="str" cm="1">
        <f t="array" ref="V715">_xlfn.IFS(H715="Majandamiskulud","2.1",H715="Tööjõukulud","2.2",H715="Muud kulud","2.4",H715="Muud tegevuskulud","2.4",H715="Sotsiaaltoetused","2.3",H715="Muud antud toetused ja ülekanded","2.3",H715="Materiaalsete ja immateriaalsete vara soetamine/renoveerimine","4")</f>
        <v>2.2</v>
      </c>
    </row>
    <row r="716" spans="1:22" x14ac:dyDescent="0.3">
      <c r="A716" s="22" t="s">
        <v>29</v>
      </c>
      <c r="B716" s="22" t="s">
        <v>30</v>
      </c>
      <c r="C716" s="22" t="s">
        <v>31</v>
      </c>
      <c r="D716" s="22" t="s">
        <v>97</v>
      </c>
      <c r="E716" s="22" t="s">
        <v>104</v>
      </c>
      <c r="F716" s="22" t="s">
        <v>105</v>
      </c>
      <c r="G716" s="22" t="s">
        <v>163</v>
      </c>
      <c r="H716" s="22" t="s">
        <v>46</v>
      </c>
      <c r="I716" s="22" t="s">
        <v>37</v>
      </c>
      <c r="J716" s="22" t="s">
        <v>159</v>
      </c>
      <c r="K716" s="22" t="s">
        <v>160</v>
      </c>
      <c r="L716" s="23">
        <v>731.99497969000004</v>
      </c>
      <c r="M716" s="23">
        <v>731.99497969000004</v>
      </c>
      <c r="N716" s="23">
        <v>731.99497969000004</v>
      </c>
      <c r="O716" s="23">
        <v>0</v>
      </c>
      <c r="P716" s="23"/>
      <c r="Q716" s="23">
        <v>0</v>
      </c>
      <c r="R716" s="23">
        <v>0</v>
      </c>
      <c r="S716" s="23">
        <f t="shared" si="61"/>
        <v>0</v>
      </c>
      <c r="T716" s="23">
        <v>0</v>
      </c>
      <c r="U716" s="23"/>
      <c r="V716" s="35" t="str" cm="1">
        <f t="array" ref="V716">_xlfn.IFS(H716="Majandamiskulud","2.1",H716="Tööjõukulud","2.2",H716="Muud kulud","2.4",H716="Muud tegevuskulud","2.4",H716="Sotsiaaltoetused","2.3",H716="Muud antud toetused ja ülekanded","2.3",H716="Materiaalsete ja immateriaalsete vara soetamine/renoveerimine","4")</f>
        <v>2.2</v>
      </c>
    </row>
    <row r="717" spans="1:22" x14ac:dyDescent="0.3">
      <c r="A717" s="22" t="s">
        <v>29</v>
      </c>
      <c r="B717" s="22" t="s">
        <v>30</v>
      </c>
      <c r="C717" s="22" t="s">
        <v>31</v>
      </c>
      <c r="D717" s="22" t="s">
        <v>97</v>
      </c>
      <c r="E717" s="22" t="s">
        <v>104</v>
      </c>
      <c r="F717" s="22" t="s">
        <v>105</v>
      </c>
      <c r="G717" s="22" t="s">
        <v>163</v>
      </c>
      <c r="H717" s="22" t="s">
        <v>46</v>
      </c>
      <c r="I717" s="22" t="s">
        <v>37</v>
      </c>
      <c r="J717" s="22" t="s">
        <v>83</v>
      </c>
      <c r="K717" s="22" t="s">
        <v>84</v>
      </c>
      <c r="L717" s="23">
        <v>952435.77120636567</v>
      </c>
      <c r="M717" s="23">
        <v>0</v>
      </c>
      <c r="N717" s="23">
        <v>553946.14614424005</v>
      </c>
      <c r="O717" s="23">
        <v>398489.62506212562</v>
      </c>
      <c r="P717" s="23">
        <f>O717</f>
        <v>398489.62506212562</v>
      </c>
      <c r="Q717" s="23">
        <f>P717</f>
        <v>398489.62506212562</v>
      </c>
      <c r="R717" s="23">
        <v>0</v>
      </c>
      <c r="S717" s="23">
        <f t="shared" si="61"/>
        <v>398489.62506212562</v>
      </c>
      <c r="T717" s="23">
        <v>0</v>
      </c>
      <c r="U717" s="23"/>
      <c r="V717" s="35" t="str" cm="1">
        <f t="array" ref="V717">_xlfn.IFS(H717="Majandamiskulud","2.1",H717="Tööjõukulud","2.2",H717="Muud kulud","2.4",H717="Muud tegevuskulud","2.4",H717="Sotsiaaltoetused","2.3",H717="Muud antud toetused ja ülekanded","2.3",H717="Materiaalsete ja immateriaalsete vara soetamine/renoveerimine","4")</f>
        <v>2.2</v>
      </c>
    </row>
    <row r="718" spans="1:22" x14ac:dyDescent="0.3">
      <c r="A718" s="22" t="s">
        <v>29</v>
      </c>
      <c r="B718" s="22" t="s">
        <v>30</v>
      </c>
      <c r="C718" s="22" t="s">
        <v>31</v>
      </c>
      <c r="D718" s="22" t="s">
        <v>97</v>
      </c>
      <c r="E718" s="22" t="s">
        <v>104</v>
      </c>
      <c r="F718" s="22" t="s">
        <v>105</v>
      </c>
      <c r="G718" s="22" t="s">
        <v>163</v>
      </c>
      <c r="H718" s="22" t="s">
        <v>46</v>
      </c>
      <c r="I718" s="22" t="s">
        <v>37</v>
      </c>
      <c r="J718" s="22" t="s">
        <v>43</v>
      </c>
      <c r="K718" s="22" t="s">
        <v>44</v>
      </c>
      <c r="L718" s="23">
        <v>232047.05976</v>
      </c>
      <c r="M718" s="23">
        <v>232047.05976</v>
      </c>
      <c r="N718" s="23">
        <v>232047.07188192001</v>
      </c>
      <c r="O718" s="23">
        <v>-1.2121919979108498E-2</v>
      </c>
      <c r="P718" s="23">
        <v>0</v>
      </c>
      <c r="Q718" s="23">
        <v>0</v>
      </c>
      <c r="R718" s="23">
        <v>0</v>
      </c>
      <c r="S718" s="23">
        <f t="shared" si="61"/>
        <v>0</v>
      </c>
      <c r="T718" s="23">
        <f>O718</f>
        <v>-1.2121919979108498E-2</v>
      </c>
      <c r="U718" s="23"/>
      <c r="V718" s="35" t="str" cm="1">
        <f t="array" ref="V718">_xlfn.IFS(H718="Majandamiskulud","2.1",H718="Tööjõukulud","2.2",H718="Muud kulud","2.4",H718="Muud tegevuskulud","2.4",H718="Sotsiaaltoetused","2.3",H718="Muud antud toetused ja ülekanded","2.3",H718="Materiaalsete ja immateriaalsete vara soetamine/renoveerimine","4")</f>
        <v>2.2</v>
      </c>
    </row>
    <row r="719" spans="1:22" x14ac:dyDescent="0.3">
      <c r="A719" s="22" t="s">
        <v>29</v>
      </c>
      <c r="B719" s="22" t="s">
        <v>30</v>
      </c>
      <c r="C719" s="22" t="s">
        <v>31</v>
      </c>
      <c r="D719" s="22" t="s">
        <v>97</v>
      </c>
      <c r="E719" s="22" t="s">
        <v>104</v>
      </c>
      <c r="F719" s="22" t="s">
        <v>105</v>
      </c>
      <c r="G719" s="22" t="s">
        <v>163</v>
      </c>
      <c r="H719" s="22" t="s">
        <v>46</v>
      </c>
      <c r="I719" s="22" t="s">
        <v>37</v>
      </c>
      <c r="J719" s="22" t="s">
        <v>165</v>
      </c>
      <c r="K719" s="22" t="s">
        <v>166</v>
      </c>
      <c r="L719" s="23">
        <v>32940.033750000002</v>
      </c>
      <c r="M719" s="23">
        <v>0</v>
      </c>
      <c r="N719" s="23">
        <v>32940.033719999992</v>
      </c>
      <c r="O719" s="23">
        <v>3.0000002880115062E-5</v>
      </c>
      <c r="P719" s="23">
        <v>0</v>
      </c>
      <c r="Q719" s="23">
        <v>0</v>
      </c>
      <c r="R719" s="23">
        <v>0</v>
      </c>
      <c r="S719" s="23">
        <f t="shared" si="61"/>
        <v>0</v>
      </c>
      <c r="T719" s="23">
        <f>O719</f>
        <v>3.0000002880115062E-5</v>
      </c>
      <c r="U719" s="23"/>
      <c r="V719" s="35" t="str" cm="1">
        <f t="array" ref="V719">_xlfn.IFS(H719="Majandamiskulud","2.1",H719="Tööjõukulud","2.2",H719="Muud kulud","2.4",H719="Muud tegevuskulud","2.4",H719="Sotsiaaltoetused","2.3",H719="Muud antud toetused ja ülekanded","2.3",H719="Materiaalsete ja immateriaalsete vara soetamine/renoveerimine","4")</f>
        <v>2.2</v>
      </c>
    </row>
    <row r="720" spans="1:22" x14ac:dyDescent="0.3">
      <c r="A720" s="22" t="s">
        <v>29</v>
      </c>
      <c r="B720" s="22" t="s">
        <v>30</v>
      </c>
      <c r="C720" s="22" t="s">
        <v>31</v>
      </c>
      <c r="D720" s="22" t="s">
        <v>97</v>
      </c>
      <c r="E720" s="22" t="s">
        <v>104</v>
      </c>
      <c r="F720" s="22" t="s">
        <v>105</v>
      </c>
      <c r="G720" s="22" t="s">
        <v>163</v>
      </c>
      <c r="H720" s="22" t="s">
        <v>46</v>
      </c>
      <c r="I720" s="22" t="s">
        <v>37</v>
      </c>
      <c r="J720" s="22" t="s">
        <v>140</v>
      </c>
      <c r="K720" s="22" t="s">
        <v>141</v>
      </c>
      <c r="L720" s="23">
        <v>0</v>
      </c>
      <c r="M720" s="23">
        <v>0</v>
      </c>
      <c r="N720" s="23">
        <v>130.75831413000003</v>
      </c>
      <c r="O720" s="23">
        <v>-130.75831413000003</v>
      </c>
      <c r="P720" s="23">
        <f>O720</f>
        <v>-130.75831413000003</v>
      </c>
      <c r="Q720" s="23">
        <v>0</v>
      </c>
      <c r="R720" s="23">
        <v>0</v>
      </c>
      <c r="S720" s="23">
        <f t="shared" si="61"/>
        <v>0</v>
      </c>
      <c r="T720" s="23">
        <f>P720</f>
        <v>-130.75831413000003</v>
      </c>
      <c r="U720" s="23"/>
      <c r="V720" s="35" t="str" cm="1">
        <f t="array" ref="V720">_xlfn.IFS(H720="Majandamiskulud","2.1",H720="Tööjõukulud","2.2",H720="Muud kulud","2.4",H720="Muud tegevuskulud","2.4",H720="Sotsiaaltoetused","2.3",H720="Muud antud toetused ja ülekanded","2.3",H720="Materiaalsete ja immateriaalsete vara soetamine/renoveerimine","4")</f>
        <v>2.2</v>
      </c>
    </row>
    <row r="721" spans="1:22" x14ac:dyDescent="0.3">
      <c r="A721" s="22" t="s">
        <v>29</v>
      </c>
      <c r="B721" s="22" t="s">
        <v>30</v>
      </c>
      <c r="C721" s="22" t="s">
        <v>31</v>
      </c>
      <c r="D721" s="22" t="s">
        <v>97</v>
      </c>
      <c r="E721" s="22" t="s">
        <v>104</v>
      </c>
      <c r="F721" s="22" t="s">
        <v>105</v>
      </c>
      <c r="G721" s="22" t="s">
        <v>163</v>
      </c>
      <c r="H721" s="22" t="s">
        <v>82</v>
      </c>
      <c r="I721" s="22" t="s">
        <v>37</v>
      </c>
      <c r="J721" s="22" t="s">
        <v>38</v>
      </c>
      <c r="K721" s="22" t="s">
        <v>38</v>
      </c>
      <c r="L721" s="23">
        <v>10411.145430610202</v>
      </c>
      <c r="M721" s="23">
        <v>0</v>
      </c>
      <c r="N721" s="23">
        <v>10109.668934752752</v>
      </c>
      <c r="O721" s="23">
        <v>301.47649585744875</v>
      </c>
      <c r="P721" s="23">
        <f>O721-22.4306484979988</f>
        <v>279.04584735944997</v>
      </c>
      <c r="Q721" s="23">
        <f>P721</f>
        <v>279.04584735944997</v>
      </c>
      <c r="R721" s="23">
        <v>0</v>
      </c>
      <c r="S721" s="23">
        <f t="shared" si="61"/>
        <v>279.04584735944997</v>
      </c>
      <c r="T721" s="23">
        <v>0</v>
      </c>
      <c r="U721" s="23"/>
      <c r="V721" s="35" t="str" cm="1">
        <f t="array" ref="V721">_xlfn.IFS(H721="Majandamiskulud","2.1",H721="Tööjõukulud","2.2",H721="Muud kulud","2.4",H721="Muud tegevuskulud","2.4",H721="Sotsiaaltoetused","2.3",H721="Muud antud toetused ja ülekanded","2.3",H721="Materiaalsete ja immateriaalsete vara soetamine/renoveerimine","4")</f>
        <v>2.4</v>
      </c>
    </row>
    <row r="722" spans="1:22" x14ac:dyDescent="0.3">
      <c r="A722" s="22" t="s">
        <v>29</v>
      </c>
      <c r="B722" s="22" t="s">
        <v>30</v>
      </c>
      <c r="C722" s="22" t="s">
        <v>31</v>
      </c>
      <c r="D722" s="22" t="s">
        <v>97</v>
      </c>
      <c r="E722" s="22" t="s">
        <v>104</v>
      </c>
      <c r="F722" s="22" t="s">
        <v>105</v>
      </c>
      <c r="G722" s="22" t="s">
        <v>163</v>
      </c>
      <c r="H722" s="22" t="s">
        <v>82</v>
      </c>
      <c r="I722" s="22" t="s">
        <v>37</v>
      </c>
      <c r="J722" s="22" t="s">
        <v>59</v>
      </c>
      <c r="K722" s="22" t="s">
        <v>60</v>
      </c>
      <c r="L722" s="23">
        <v>290.72025000000002</v>
      </c>
      <c r="M722" s="23">
        <v>0</v>
      </c>
      <c r="N722" s="23">
        <v>24.73065125115</v>
      </c>
      <c r="O722" s="23">
        <v>265.98959874885003</v>
      </c>
      <c r="P722" s="23">
        <v>0</v>
      </c>
      <c r="Q722" s="23">
        <f>P722</f>
        <v>0</v>
      </c>
      <c r="R722" s="23">
        <v>0</v>
      </c>
      <c r="S722" s="23">
        <f t="shared" si="61"/>
        <v>0</v>
      </c>
      <c r="T722" s="23">
        <v>0</v>
      </c>
      <c r="U722" s="23"/>
      <c r="V722" s="35" t="str" cm="1">
        <f t="array" ref="V722">_xlfn.IFS(H722="Majandamiskulud","2.1",H722="Tööjõukulud","2.2",H722="Muud kulud","2.4",H722="Muud tegevuskulud","2.4",H722="Sotsiaaltoetused","2.3",H722="Muud antud toetused ja ülekanded","2.3",H722="Materiaalsete ja immateriaalsete vara soetamine/renoveerimine","4")</f>
        <v>2.4</v>
      </c>
    </row>
    <row r="723" spans="1:22" x14ac:dyDescent="0.3">
      <c r="A723" s="22" t="s">
        <v>29</v>
      </c>
      <c r="B723" s="22" t="s">
        <v>30</v>
      </c>
      <c r="C723" s="22" t="s">
        <v>31</v>
      </c>
      <c r="D723" s="22" t="s">
        <v>97</v>
      </c>
      <c r="E723" s="22" t="s">
        <v>104</v>
      </c>
      <c r="F723" s="22" t="s">
        <v>105</v>
      </c>
      <c r="G723" s="22" t="s">
        <v>163</v>
      </c>
      <c r="H723" s="22" t="s">
        <v>82</v>
      </c>
      <c r="I723" s="22" t="s">
        <v>37</v>
      </c>
      <c r="J723" s="22" t="s">
        <v>53</v>
      </c>
      <c r="K723" s="22" t="s">
        <v>164</v>
      </c>
      <c r="L723" s="23">
        <v>29859.45</v>
      </c>
      <c r="M723" s="23">
        <v>0</v>
      </c>
      <c r="N723" s="23">
        <v>29854.837500000001</v>
      </c>
      <c r="O723" s="23">
        <v>4.6125000000010914</v>
      </c>
      <c r="P723" s="23">
        <v>0</v>
      </c>
      <c r="Q723" s="23">
        <v>0</v>
      </c>
      <c r="R723" s="23">
        <v>0</v>
      </c>
      <c r="S723" s="23">
        <f t="shared" si="61"/>
        <v>0</v>
      </c>
      <c r="T723" s="23">
        <f>O723</f>
        <v>4.6125000000010914</v>
      </c>
      <c r="U723" s="23"/>
      <c r="V723" s="35" t="str" cm="1">
        <f t="array" ref="V723">_xlfn.IFS(H723="Majandamiskulud","2.1",H723="Tööjõukulud","2.2",H723="Muud kulud","2.4",H723="Muud tegevuskulud","2.4",H723="Sotsiaaltoetused","2.3",H723="Muud antud toetused ja ülekanded","2.3",H723="Materiaalsete ja immateriaalsete vara soetamine/renoveerimine","4")</f>
        <v>2.4</v>
      </c>
    </row>
    <row r="724" spans="1:22" x14ac:dyDescent="0.3">
      <c r="A724" s="22" t="s">
        <v>29</v>
      </c>
      <c r="B724" s="22" t="s">
        <v>30</v>
      </c>
      <c r="C724" s="22" t="s">
        <v>31</v>
      </c>
      <c r="D724" s="22" t="s">
        <v>97</v>
      </c>
      <c r="E724" s="22" t="s">
        <v>104</v>
      </c>
      <c r="F724" s="22" t="s">
        <v>105</v>
      </c>
      <c r="G724" s="22" t="s">
        <v>163</v>
      </c>
      <c r="H724" s="22" t="s">
        <v>82</v>
      </c>
      <c r="I724" s="22" t="s">
        <v>37</v>
      </c>
      <c r="J724" s="22" t="s">
        <v>61</v>
      </c>
      <c r="K724" s="22" t="s">
        <v>62</v>
      </c>
      <c r="L724" s="23">
        <v>7720.5974999999999</v>
      </c>
      <c r="M724" s="23">
        <v>0</v>
      </c>
      <c r="N724" s="23">
        <v>7716.1289999999999</v>
      </c>
      <c r="O724" s="23">
        <v>4.4684999999999491</v>
      </c>
      <c r="P724" s="23">
        <f t="shared" ref="P724:Q726" si="64">O724</f>
        <v>4.4684999999999491</v>
      </c>
      <c r="Q724" s="23">
        <f t="shared" si="64"/>
        <v>4.4684999999999491</v>
      </c>
      <c r="R724" s="23">
        <v>0</v>
      </c>
      <c r="S724" s="23">
        <f t="shared" si="61"/>
        <v>4.4684999999999491</v>
      </c>
      <c r="T724" s="23">
        <v>0</v>
      </c>
      <c r="U724" s="23"/>
      <c r="V724" s="35" t="str" cm="1">
        <f t="array" ref="V724">_xlfn.IFS(H724="Majandamiskulud","2.1",H724="Tööjõukulud","2.2",H724="Muud kulud","2.4",H724="Muud tegevuskulud","2.4",H724="Sotsiaaltoetused","2.3",H724="Muud antud toetused ja ülekanded","2.3",H724="Materiaalsete ja immateriaalsete vara soetamine/renoveerimine","4")</f>
        <v>2.4</v>
      </c>
    </row>
    <row r="725" spans="1:22" x14ac:dyDescent="0.3">
      <c r="A725" s="22" t="s">
        <v>29</v>
      </c>
      <c r="B725" s="22" t="s">
        <v>30</v>
      </c>
      <c r="C725" s="22" t="s">
        <v>31</v>
      </c>
      <c r="D725" s="22" t="s">
        <v>97</v>
      </c>
      <c r="E725" s="22" t="s">
        <v>104</v>
      </c>
      <c r="F725" s="22" t="s">
        <v>105</v>
      </c>
      <c r="G725" s="22" t="s">
        <v>163</v>
      </c>
      <c r="H725" s="22" t="s">
        <v>82</v>
      </c>
      <c r="I725" s="22" t="s">
        <v>37</v>
      </c>
      <c r="J725" s="22" t="s">
        <v>83</v>
      </c>
      <c r="K725" s="22" t="s">
        <v>84</v>
      </c>
      <c r="L725" s="23">
        <v>7441.9189919999981</v>
      </c>
      <c r="M725" s="23">
        <v>0</v>
      </c>
      <c r="N725" s="23">
        <v>7441.9189919999999</v>
      </c>
      <c r="O725" s="23">
        <v>-1.8189894035458565E-12</v>
      </c>
      <c r="P725" s="23">
        <f t="shared" si="64"/>
        <v>-1.8189894035458565E-12</v>
      </c>
      <c r="Q725" s="23">
        <f t="shared" si="64"/>
        <v>-1.8189894035458565E-12</v>
      </c>
      <c r="R725" s="23">
        <v>0</v>
      </c>
      <c r="S725" s="23">
        <f t="shared" si="61"/>
        <v>-1.8189894035458565E-12</v>
      </c>
      <c r="T725" s="23">
        <v>0</v>
      </c>
      <c r="U725" s="23"/>
      <c r="V725" s="35" t="str" cm="1">
        <f t="array" ref="V725">_xlfn.IFS(H725="Majandamiskulud","2.1",H725="Tööjõukulud","2.2",H725="Muud kulud","2.4",H725="Muud tegevuskulud","2.4",H725="Sotsiaaltoetused","2.3",H725="Muud antud toetused ja ülekanded","2.3",H725="Materiaalsete ja immateriaalsete vara soetamine/renoveerimine","4")</f>
        <v>2.4</v>
      </c>
    </row>
    <row r="726" spans="1:22" x14ac:dyDescent="0.3">
      <c r="A726" s="22" t="s">
        <v>29</v>
      </c>
      <c r="B726" s="22" t="s">
        <v>30</v>
      </c>
      <c r="C726" s="22" t="s">
        <v>31</v>
      </c>
      <c r="D726" s="22" t="s">
        <v>97</v>
      </c>
      <c r="E726" s="22" t="s">
        <v>104</v>
      </c>
      <c r="F726" s="22" t="s">
        <v>105</v>
      </c>
      <c r="G726" s="22" t="s">
        <v>163</v>
      </c>
      <c r="H726" s="22" t="s">
        <v>82</v>
      </c>
      <c r="I726" s="22" t="s">
        <v>37</v>
      </c>
      <c r="J726" s="22" t="s">
        <v>43</v>
      </c>
      <c r="K726" s="22" t="s">
        <v>44</v>
      </c>
      <c r="L726" s="23">
        <v>2090.469024</v>
      </c>
      <c r="M726" s="23">
        <v>2090.469024</v>
      </c>
      <c r="N726" s="23">
        <v>2090.4689800799983</v>
      </c>
      <c r="O726" s="23">
        <v>4.3920001644437434E-5</v>
      </c>
      <c r="P726" s="23">
        <v>0</v>
      </c>
      <c r="Q726" s="23">
        <f t="shared" si="64"/>
        <v>0</v>
      </c>
      <c r="R726" s="23">
        <v>0</v>
      </c>
      <c r="S726" s="23">
        <f t="shared" si="61"/>
        <v>0</v>
      </c>
      <c r="T726" s="23">
        <f>O726</f>
        <v>4.3920001644437434E-5</v>
      </c>
      <c r="U726" s="23"/>
      <c r="V726" s="35" t="str" cm="1">
        <f t="array" ref="V726">_xlfn.IFS(H726="Majandamiskulud","2.1",H726="Tööjõukulud","2.2",H726="Muud kulud","2.4",H726="Muud tegevuskulud","2.4",H726="Sotsiaaltoetused","2.3",H726="Muud antud toetused ja ülekanded","2.3",H726="Materiaalsete ja immateriaalsete vara soetamine/renoveerimine","4")</f>
        <v>2.4</v>
      </c>
    </row>
    <row r="727" spans="1:22" x14ac:dyDescent="0.3">
      <c r="A727" s="22" t="s">
        <v>29</v>
      </c>
      <c r="B727" s="22" t="s">
        <v>30</v>
      </c>
      <c r="C727" s="22" t="s">
        <v>31</v>
      </c>
      <c r="D727" s="22" t="s">
        <v>97</v>
      </c>
      <c r="E727" s="22" t="s">
        <v>104</v>
      </c>
      <c r="F727" s="22" t="s">
        <v>105</v>
      </c>
      <c r="G727" s="22" t="s">
        <v>163</v>
      </c>
      <c r="H727" s="22" t="s">
        <v>82</v>
      </c>
      <c r="I727" s="22" t="s">
        <v>37</v>
      </c>
      <c r="J727" s="22" t="s">
        <v>165</v>
      </c>
      <c r="K727" s="22" t="s">
        <v>166</v>
      </c>
      <c r="L727" s="23">
        <v>92.981999999999999</v>
      </c>
      <c r="M727" s="23">
        <v>0</v>
      </c>
      <c r="N727" s="23">
        <v>92.981999999999999</v>
      </c>
      <c r="O727" s="23">
        <v>0</v>
      </c>
      <c r="P727" s="23">
        <v>0</v>
      </c>
      <c r="Q727" s="23">
        <v>0</v>
      </c>
      <c r="R727" s="23">
        <v>0</v>
      </c>
      <c r="S727" s="23">
        <f t="shared" si="61"/>
        <v>0</v>
      </c>
      <c r="T727" s="23">
        <f>O727</f>
        <v>0</v>
      </c>
      <c r="U727" s="23"/>
      <c r="V727" s="35" t="str" cm="1">
        <f t="array" ref="V727">_xlfn.IFS(H727="Majandamiskulud","2.1",H727="Tööjõukulud","2.2",H727="Muud kulud","2.4",H727="Muud tegevuskulud","2.4",H727="Sotsiaaltoetused","2.3",H727="Muud antud toetused ja ülekanded","2.3",H727="Materiaalsete ja immateriaalsete vara soetamine/renoveerimine","4")</f>
        <v>2.4</v>
      </c>
    </row>
    <row r="728" spans="1:22" x14ac:dyDescent="0.3">
      <c r="A728" s="22" t="s">
        <v>29</v>
      </c>
      <c r="B728" s="22" t="s">
        <v>30</v>
      </c>
      <c r="C728" s="22" t="s">
        <v>31</v>
      </c>
      <c r="D728" s="22" t="s">
        <v>97</v>
      </c>
      <c r="E728" s="22" t="s">
        <v>106</v>
      </c>
      <c r="F728" s="22" t="s">
        <v>107</v>
      </c>
      <c r="G728" s="22" t="s">
        <v>163</v>
      </c>
      <c r="H728" s="22" t="s">
        <v>36</v>
      </c>
      <c r="I728" s="22" t="s">
        <v>37</v>
      </c>
      <c r="J728" s="22" t="s">
        <v>38</v>
      </c>
      <c r="K728" s="22" t="s">
        <v>38</v>
      </c>
      <c r="L728" s="23">
        <v>1390018.2986558334</v>
      </c>
      <c r="M728" s="23">
        <v>273172.7489278859</v>
      </c>
      <c r="N728" s="23">
        <v>767266.9553096313</v>
      </c>
      <c r="O728" s="23">
        <v>622751.34334620193</v>
      </c>
      <c r="P728" s="23">
        <f>O728</f>
        <v>622751.34334620193</v>
      </c>
      <c r="Q728" s="23">
        <f>P728</f>
        <v>622751.34334620193</v>
      </c>
      <c r="R728" s="23">
        <v>0</v>
      </c>
      <c r="S728" s="23">
        <f t="shared" si="61"/>
        <v>622751.34334620193</v>
      </c>
      <c r="T728" s="23">
        <v>0</v>
      </c>
      <c r="U728" s="23"/>
      <c r="V728" s="35" t="str" cm="1">
        <f t="array" ref="V728">_xlfn.IFS(H728="Majandamiskulud","2.1",H728="Tööjõukulud","2.2",H728="Muud kulud","2.4",H728="Muud tegevuskulud","2.4",H728="Sotsiaaltoetused","2.3",H728="Muud antud toetused ja ülekanded","2.3",H728="Materiaalsete ja immateriaalsete vara soetamine/renoveerimine","4")</f>
        <v>2.1</v>
      </c>
    </row>
    <row r="729" spans="1:22" x14ac:dyDescent="0.3">
      <c r="A729" s="22" t="s">
        <v>29</v>
      </c>
      <c r="B729" s="22" t="s">
        <v>30</v>
      </c>
      <c r="C729" s="22" t="s">
        <v>31</v>
      </c>
      <c r="D729" s="22" t="s">
        <v>97</v>
      </c>
      <c r="E729" s="22" t="s">
        <v>106</v>
      </c>
      <c r="F729" s="22" t="s">
        <v>107</v>
      </c>
      <c r="G729" s="22" t="s">
        <v>163</v>
      </c>
      <c r="H729" s="22" t="s">
        <v>36</v>
      </c>
      <c r="I729" s="22" t="s">
        <v>37</v>
      </c>
      <c r="J729" s="22" t="s">
        <v>39</v>
      </c>
      <c r="K729" s="22" t="s">
        <v>40</v>
      </c>
      <c r="L729" s="23">
        <v>897294.64605950494</v>
      </c>
      <c r="M729" s="23">
        <v>0</v>
      </c>
      <c r="N729" s="23">
        <v>860262.16154324869</v>
      </c>
      <c r="O729" s="23">
        <v>37032.484516256343</v>
      </c>
      <c r="P729" s="23">
        <v>0</v>
      </c>
      <c r="Q729" s="23">
        <v>0</v>
      </c>
      <c r="R729" s="23">
        <v>0</v>
      </c>
      <c r="S729" s="23">
        <f t="shared" si="61"/>
        <v>0</v>
      </c>
      <c r="T729" s="23">
        <f>O729</f>
        <v>37032.484516256343</v>
      </c>
      <c r="U729" s="23"/>
      <c r="V729" s="35" t="str" cm="1">
        <f t="array" ref="V729">_xlfn.IFS(H729="Majandamiskulud","2.1",H729="Tööjõukulud","2.2",H729="Muud kulud","2.4",H729="Muud tegevuskulud","2.4",H729="Sotsiaaltoetused","2.3",H729="Muud antud toetused ja ülekanded","2.3",H729="Materiaalsete ja immateriaalsete vara soetamine/renoveerimine","4")</f>
        <v>2.1</v>
      </c>
    </row>
    <row r="730" spans="1:22" x14ac:dyDescent="0.3">
      <c r="A730" s="22" t="s">
        <v>29</v>
      </c>
      <c r="B730" s="22" t="s">
        <v>30</v>
      </c>
      <c r="C730" s="22" t="s">
        <v>31</v>
      </c>
      <c r="D730" s="22" t="s">
        <v>97</v>
      </c>
      <c r="E730" s="22" t="s">
        <v>106</v>
      </c>
      <c r="F730" s="22" t="s">
        <v>107</v>
      </c>
      <c r="G730" s="22" t="s">
        <v>163</v>
      </c>
      <c r="H730" s="22" t="s">
        <v>36</v>
      </c>
      <c r="I730" s="22" t="s">
        <v>37</v>
      </c>
      <c r="J730" s="22" t="s">
        <v>53</v>
      </c>
      <c r="K730" s="22" t="s">
        <v>164</v>
      </c>
      <c r="L730" s="23">
        <v>8400.0000000000018</v>
      </c>
      <c r="M730" s="23">
        <v>0</v>
      </c>
      <c r="N730" s="23">
        <v>8355.4286399999983</v>
      </c>
      <c r="O730" s="23">
        <v>44.571359999999913</v>
      </c>
      <c r="P730" s="23">
        <v>0</v>
      </c>
      <c r="Q730" s="23">
        <v>0</v>
      </c>
      <c r="R730" s="23">
        <v>0</v>
      </c>
      <c r="S730" s="23">
        <f t="shared" si="61"/>
        <v>0</v>
      </c>
      <c r="T730" s="23">
        <f>O730</f>
        <v>44.571359999999913</v>
      </c>
      <c r="U730" s="23"/>
      <c r="V730" s="35" t="str" cm="1">
        <f t="array" ref="V730">_xlfn.IFS(H730="Majandamiskulud","2.1",H730="Tööjõukulud","2.2",H730="Muud kulud","2.4",H730="Muud tegevuskulud","2.4",H730="Sotsiaaltoetused","2.3",H730="Muud antud toetused ja ülekanded","2.3",H730="Materiaalsete ja immateriaalsete vara soetamine/renoveerimine","4")</f>
        <v>2.1</v>
      </c>
    </row>
    <row r="731" spans="1:22" x14ac:dyDescent="0.3">
      <c r="A731" s="22" t="s">
        <v>29</v>
      </c>
      <c r="B731" s="22" t="s">
        <v>30</v>
      </c>
      <c r="C731" s="22" t="s">
        <v>31</v>
      </c>
      <c r="D731" s="22" t="s">
        <v>97</v>
      </c>
      <c r="E731" s="22" t="s">
        <v>106</v>
      </c>
      <c r="F731" s="22" t="s">
        <v>107</v>
      </c>
      <c r="G731" s="22" t="s">
        <v>163</v>
      </c>
      <c r="H731" s="22" t="s">
        <v>36</v>
      </c>
      <c r="I731" s="22" t="s">
        <v>37</v>
      </c>
      <c r="J731" s="22" t="s">
        <v>148</v>
      </c>
      <c r="K731" s="22" t="s">
        <v>149</v>
      </c>
      <c r="L731" s="23">
        <v>1175.8985616930881</v>
      </c>
      <c r="M731" s="23">
        <v>1175.8985616930881</v>
      </c>
      <c r="N731" s="23">
        <v>1162.3767423484901</v>
      </c>
      <c r="O731" s="23">
        <v>13.52181934459793</v>
      </c>
      <c r="P731" s="23">
        <v>0</v>
      </c>
      <c r="Q731" s="23">
        <v>0</v>
      </c>
      <c r="R731" s="23">
        <v>0</v>
      </c>
      <c r="S731" s="23">
        <f t="shared" si="61"/>
        <v>0</v>
      </c>
      <c r="T731" s="23">
        <f>O731</f>
        <v>13.52181934459793</v>
      </c>
      <c r="U731" s="23"/>
      <c r="V731" s="35" t="str" cm="1">
        <f t="array" ref="V731">_xlfn.IFS(H731="Majandamiskulud","2.1",H731="Tööjõukulud","2.2",H731="Muud kulud","2.4",H731="Muud tegevuskulud","2.4",H731="Sotsiaaltoetused","2.3",H731="Muud antud toetused ja ülekanded","2.3",H731="Materiaalsete ja immateriaalsete vara soetamine/renoveerimine","4")</f>
        <v>2.1</v>
      </c>
    </row>
    <row r="732" spans="1:22" x14ac:dyDescent="0.3">
      <c r="A732" s="22" t="s">
        <v>29</v>
      </c>
      <c r="B732" s="22" t="s">
        <v>30</v>
      </c>
      <c r="C732" s="22" t="s">
        <v>31</v>
      </c>
      <c r="D732" s="22" t="s">
        <v>97</v>
      </c>
      <c r="E732" s="22" t="s">
        <v>106</v>
      </c>
      <c r="F732" s="22" t="s">
        <v>107</v>
      </c>
      <c r="G732" s="22" t="s">
        <v>163</v>
      </c>
      <c r="H732" s="22" t="s">
        <v>63</v>
      </c>
      <c r="I732" s="22" t="s">
        <v>37</v>
      </c>
      <c r="J732" s="22" t="s">
        <v>38</v>
      </c>
      <c r="K732" s="22" t="s">
        <v>38</v>
      </c>
      <c r="L732" s="23">
        <v>835.16057999999998</v>
      </c>
      <c r="M732" s="23">
        <v>0</v>
      </c>
      <c r="N732" s="23">
        <v>835.16057999999998</v>
      </c>
      <c r="O732" s="23">
        <v>0</v>
      </c>
      <c r="P732" s="23">
        <f t="shared" ref="P732:Q735" si="65">O732</f>
        <v>0</v>
      </c>
      <c r="Q732" s="23">
        <f t="shared" si="65"/>
        <v>0</v>
      </c>
      <c r="R732" s="23">
        <v>0</v>
      </c>
      <c r="S732" s="23">
        <f t="shared" si="61"/>
        <v>0</v>
      </c>
      <c r="T732" s="23">
        <v>0</v>
      </c>
      <c r="U732" s="23"/>
      <c r="V732" s="35" t="str" cm="1">
        <f t="array" ref="V732">_xlfn.IFS(H732="Majandamiskulud","2.1",H732="Tööjõukulud","2.2",H732="Muud kulud","2.4",H732="Muud tegevuskulud","2.4",H732="Sotsiaaltoetused","2.3",H732="Muud antud toetused ja ülekanded","2.3",H732="Materiaalsete ja immateriaalsete vara soetamine/renoveerimine","4")</f>
        <v>2.3</v>
      </c>
    </row>
    <row r="733" spans="1:22" x14ac:dyDescent="0.3">
      <c r="A733" s="22" t="s">
        <v>29</v>
      </c>
      <c r="B733" s="22" t="s">
        <v>30</v>
      </c>
      <c r="C733" s="22" t="s">
        <v>31</v>
      </c>
      <c r="D733" s="22" t="s">
        <v>97</v>
      </c>
      <c r="E733" s="22" t="s">
        <v>106</v>
      </c>
      <c r="F733" s="22" t="s">
        <v>107</v>
      </c>
      <c r="G733" s="22" t="s">
        <v>163</v>
      </c>
      <c r="H733" s="22" t="s">
        <v>45</v>
      </c>
      <c r="I733" s="22" t="s">
        <v>37</v>
      </c>
      <c r="J733" s="22" t="s">
        <v>38</v>
      </c>
      <c r="K733" s="22" t="s">
        <v>38</v>
      </c>
      <c r="L733" s="23">
        <v>2652.793168475976</v>
      </c>
      <c r="M733" s="23">
        <v>0</v>
      </c>
      <c r="N733" s="23">
        <v>2599.7810006383761</v>
      </c>
      <c r="O733" s="23">
        <v>53.012167837600146</v>
      </c>
      <c r="P733" s="23">
        <f t="shared" si="65"/>
        <v>53.012167837600146</v>
      </c>
      <c r="Q733" s="23">
        <f t="shared" si="65"/>
        <v>53.012167837600146</v>
      </c>
      <c r="R733" s="23">
        <v>0</v>
      </c>
      <c r="S733" s="23">
        <f t="shared" si="61"/>
        <v>53.012167837600146</v>
      </c>
      <c r="T733" s="23">
        <v>0</v>
      </c>
      <c r="U733" s="23"/>
      <c r="V733" s="35" t="str" cm="1">
        <f t="array" ref="V733">_xlfn.IFS(H733="Majandamiskulud","2.1",H733="Tööjõukulud","2.2",H733="Muud kulud","2.4",H733="Muud tegevuskulud","2.4",H733="Sotsiaaltoetused","2.3",H733="Muud antud toetused ja ülekanded","2.3",H733="Materiaalsete ja immateriaalsete vara soetamine/renoveerimine","4")</f>
        <v>2.4</v>
      </c>
    </row>
    <row r="734" spans="1:22" x14ac:dyDescent="0.3">
      <c r="A734" s="22" t="s">
        <v>29</v>
      </c>
      <c r="B734" s="22" t="s">
        <v>30</v>
      </c>
      <c r="C734" s="22" t="s">
        <v>31</v>
      </c>
      <c r="D734" s="22" t="s">
        <v>97</v>
      </c>
      <c r="E734" s="22" t="s">
        <v>106</v>
      </c>
      <c r="F734" s="22" t="s">
        <v>107</v>
      </c>
      <c r="G734" s="22" t="s">
        <v>163</v>
      </c>
      <c r="H734" s="22" t="s">
        <v>66</v>
      </c>
      <c r="I734" s="22" t="s">
        <v>37</v>
      </c>
      <c r="J734" s="22" t="s">
        <v>38</v>
      </c>
      <c r="K734" s="22" t="s">
        <v>38</v>
      </c>
      <c r="L734" s="23">
        <v>87.515000000000015</v>
      </c>
      <c r="M734" s="23">
        <v>0</v>
      </c>
      <c r="N734" s="23">
        <v>87.515000000000001</v>
      </c>
      <c r="O734" s="23">
        <v>1.4210854715202004E-14</v>
      </c>
      <c r="P734" s="23">
        <f t="shared" si="65"/>
        <v>1.4210854715202004E-14</v>
      </c>
      <c r="Q734" s="23">
        <f t="shared" si="65"/>
        <v>1.4210854715202004E-14</v>
      </c>
      <c r="R734" s="23">
        <v>0</v>
      </c>
      <c r="S734" s="23">
        <f t="shared" si="61"/>
        <v>1.4210854715202004E-14</v>
      </c>
      <c r="T734" s="23">
        <v>0</v>
      </c>
      <c r="U734" s="23"/>
      <c r="V734" s="35" t="str" cm="1">
        <f t="array" ref="V734">_xlfn.IFS(H734="Majandamiskulud","2.1",H734="Tööjõukulud","2.2",H734="Muud kulud","2.4",H734="Muud tegevuskulud","2.4",H734="Sotsiaaltoetused","2.3",H734="Muud antud toetused ja ülekanded","2.3",H734="Materiaalsete ja immateriaalsete vara soetamine/renoveerimine","4")</f>
        <v>2.3</v>
      </c>
    </row>
    <row r="735" spans="1:22" x14ac:dyDescent="0.3">
      <c r="A735" s="22" t="s">
        <v>29</v>
      </c>
      <c r="B735" s="22" t="s">
        <v>30</v>
      </c>
      <c r="C735" s="22" t="s">
        <v>31</v>
      </c>
      <c r="D735" s="22" t="s">
        <v>97</v>
      </c>
      <c r="E735" s="22" t="s">
        <v>106</v>
      </c>
      <c r="F735" s="22" t="s">
        <v>107</v>
      </c>
      <c r="G735" s="22" t="s">
        <v>163</v>
      </c>
      <c r="H735" s="22" t="s">
        <v>46</v>
      </c>
      <c r="I735" s="22" t="s">
        <v>37</v>
      </c>
      <c r="J735" s="22" t="s">
        <v>38</v>
      </c>
      <c r="K735" s="22" t="s">
        <v>38</v>
      </c>
      <c r="L735" s="23">
        <v>5242548.3735947292</v>
      </c>
      <c r="M735" s="23">
        <v>185957.47722542324</v>
      </c>
      <c r="N735" s="23">
        <v>5101763.7264143536</v>
      </c>
      <c r="O735" s="23">
        <v>140784.64718037541</v>
      </c>
      <c r="P735" s="23">
        <f t="shared" si="65"/>
        <v>140784.64718037541</v>
      </c>
      <c r="Q735" s="23">
        <f t="shared" si="65"/>
        <v>140784.64718037541</v>
      </c>
      <c r="R735" s="23">
        <v>0</v>
      </c>
      <c r="S735" s="23">
        <f t="shared" si="61"/>
        <v>140784.64718037541</v>
      </c>
      <c r="T735" s="23">
        <v>0</v>
      </c>
      <c r="U735" s="23"/>
      <c r="V735" s="35" t="str" cm="1">
        <f t="array" ref="V735">_xlfn.IFS(H735="Majandamiskulud","2.1",H735="Tööjõukulud","2.2",H735="Muud kulud","2.4",H735="Muud tegevuskulud","2.4",H735="Sotsiaaltoetused","2.3",H735="Muud antud toetused ja ülekanded","2.3",H735="Materiaalsete ja immateriaalsete vara soetamine/renoveerimine","4")</f>
        <v>2.2</v>
      </c>
    </row>
    <row r="736" spans="1:22" x14ac:dyDescent="0.3">
      <c r="A736" s="22" t="s">
        <v>29</v>
      </c>
      <c r="B736" s="22" t="s">
        <v>30</v>
      </c>
      <c r="C736" s="22" t="s">
        <v>31</v>
      </c>
      <c r="D736" s="22" t="s">
        <v>97</v>
      </c>
      <c r="E736" s="22" t="s">
        <v>106</v>
      </c>
      <c r="F736" s="22" t="s">
        <v>107</v>
      </c>
      <c r="G736" s="22" t="s">
        <v>163</v>
      </c>
      <c r="H736" s="22" t="s">
        <v>46</v>
      </c>
      <c r="I736" s="22" t="s">
        <v>37</v>
      </c>
      <c r="J736" s="22" t="s">
        <v>159</v>
      </c>
      <c r="K736" s="22" t="s">
        <v>160</v>
      </c>
      <c r="L736" s="23">
        <v>1167.44344886</v>
      </c>
      <c r="M736" s="23">
        <v>1167.44344886</v>
      </c>
      <c r="N736" s="23">
        <v>1167.44344886</v>
      </c>
      <c r="O736" s="23">
        <v>-7.1054273576010019E-15</v>
      </c>
      <c r="P736" s="23"/>
      <c r="Q736" s="23">
        <v>0</v>
      </c>
      <c r="R736" s="23">
        <v>0</v>
      </c>
      <c r="S736" s="23">
        <f t="shared" si="61"/>
        <v>0</v>
      </c>
      <c r="T736" s="23">
        <v>0</v>
      </c>
      <c r="U736" s="23"/>
      <c r="V736" s="35" t="str" cm="1">
        <f t="array" ref="V736">_xlfn.IFS(H736="Majandamiskulud","2.1",H736="Tööjõukulud","2.2",H736="Muud kulud","2.4",H736="Muud tegevuskulud","2.4",H736="Sotsiaaltoetused","2.3",H736="Muud antud toetused ja ülekanded","2.3",H736="Materiaalsete ja immateriaalsete vara soetamine/renoveerimine","4")</f>
        <v>2.2</v>
      </c>
    </row>
    <row r="737" spans="1:22" x14ac:dyDescent="0.3">
      <c r="A737" s="22" t="s">
        <v>29</v>
      </c>
      <c r="B737" s="22" t="s">
        <v>30</v>
      </c>
      <c r="C737" s="22" t="s">
        <v>31</v>
      </c>
      <c r="D737" s="22" t="s">
        <v>97</v>
      </c>
      <c r="E737" s="22" t="s">
        <v>106</v>
      </c>
      <c r="F737" s="22" t="s">
        <v>107</v>
      </c>
      <c r="G737" s="22" t="s">
        <v>163</v>
      </c>
      <c r="H737" s="22" t="s">
        <v>46</v>
      </c>
      <c r="I737" s="22" t="s">
        <v>37</v>
      </c>
      <c r="J737" s="22" t="s">
        <v>140</v>
      </c>
      <c r="K737" s="22" t="s">
        <v>141</v>
      </c>
      <c r="L737" s="23">
        <v>0</v>
      </c>
      <c r="M737" s="23">
        <v>0</v>
      </c>
      <c r="N737" s="23">
        <v>208.54369421999999</v>
      </c>
      <c r="O737" s="23">
        <v>-208.54369421999999</v>
      </c>
      <c r="P737" s="23">
        <f>O737</f>
        <v>-208.54369421999999</v>
      </c>
      <c r="Q737" s="23">
        <v>0</v>
      </c>
      <c r="R737" s="23">
        <v>0</v>
      </c>
      <c r="S737" s="23">
        <f t="shared" si="61"/>
        <v>0</v>
      </c>
      <c r="T737" s="23">
        <f>P737</f>
        <v>-208.54369421999999</v>
      </c>
      <c r="U737" s="23"/>
      <c r="V737" s="35" t="str" cm="1">
        <f t="array" ref="V737">_xlfn.IFS(H737="Majandamiskulud","2.1",H737="Tööjõukulud","2.2",H737="Muud kulud","2.4",H737="Muud tegevuskulud","2.4",H737="Sotsiaaltoetused","2.3",H737="Muud antud toetused ja ülekanded","2.3",H737="Materiaalsete ja immateriaalsete vara soetamine/renoveerimine","4")</f>
        <v>2.2</v>
      </c>
    </row>
    <row r="738" spans="1:22" x14ac:dyDescent="0.3">
      <c r="A738" s="22" t="s">
        <v>29</v>
      </c>
      <c r="B738" s="22" t="s">
        <v>30</v>
      </c>
      <c r="C738" s="22" t="s">
        <v>31</v>
      </c>
      <c r="D738" s="22" t="s">
        <v>97</v>
      </c>
      <c r="E738" s="22" t="s">
        <v>106</v>
      </c>
      <c r="F738" s="22" t="s">
        <v>107</v>
      </c>
      <c r="G738" s="22" t="s">
        <v>163</v>
      </c>
      <c r="H738" s="22" t="s">
        <v>46</v>
      </c>
      <c r="I738" s="22" t="s">
        <v>37</v>
      </c>
      <c r="J738" s="22" t="s">
        <v>102</v>
      </c>
      <c r="K738" s="22" t="s">
        <v>103</v>
      </c>
      <c r="L738" s="23">
        <v>198.60000000000599</v>
      </c>
      <c r="M738" s="23">
        <v>198.60000000000599</v>
      </c>
      <c r="N738" s="23">
        <v>199</v>
      </c>
      <c r="O738" s="23">
        <v>-0.39999999999398028</v>
      </c>
      <c r="P738" s="23">
        <f>O738</f>
        <v>-0.39999999999398028</v>
      </c>
      <c r="Q738" s="23">
        <f>P738</f>
        <v>-0.39999999999398028</v>
      </c>
      <c r="R738" s="23">
        <v>0</v>
      </c>
      <c r="S738" s="23">
        <f t="shared" si="61"/>
        <v>-0.39999999999398028</v>
      </c>
      <c r="T738" s="23">
        <v>0</v>
      </c>
      <c r="U738" s="23"/>
      <c r="V738" s="35" t="str" cm="1">
        <f t="array" ref="V738">_xlfn.IFS(H738="Majandamiskulud","2.1",H738="Tööjõukulud","2.2",H738="Muud kulud","2.4",H738="Muud tegevuskulud","2.4",H738="Sotsiaaltoetused","2.3",H738="Muud antud toetused ja ülekanded","2.3",H738="Materiaalsete ja immateriaalsete vara soetamine/renoveerimine","4")</f>
        <v>2.2</v>
      </c>
    </row>
    <row r="739" spans="1:22" x14ac:dyDescent="0.3">
      <c r="A739" s="22" t="s">
        <v>29</v>
      </c>
      <c r="B739" s="22" t="s">
        <v>30</v>
      </c>
      <c r="C739" s="22" t="s">
        <v>31</v>
      </c>
      <c r="D739" s="22" t="s">
        <v>97</v>
      </c>
      <c r="E739" s="22" t="s">
        <v>106</v>
      </c>
      <c r="F739" s="22" t="s">
        <v>107</v>
      </c>
      <c r="G739" s="22" t="s">
        <v>163</v>
      </c>
      <c r="H739" s="22" t="s">
        <v>82</v>
      </c>
      <c r="I739" s="22" t="s">
        <v>37</v>
      </c>
      <c r="J739" s="22" t="s">
        <v>38</v>
      </c>
      <c r="K739" s="22" t="s">
        <v>38</v>
      </c>
      <c r="L739" s="23">
        <v>1501.0389629987999</v>
      </c>
      <c r="M739" s="23">
        <v>0</v>
      </c>
      <c r="N739" s="23">
        <v>1383.9068917684999</v>
      </c>
      <c r="O739" s="23">
        <v>117.13207123030014</v>
      </c>
      <c r="P739" s="23">
        <f t="shared" ref="P739:Q741" si="66">O739</f>
        <v>117.13207123030014</v>
      </c>
      <c r="Q739" s="23">
        <f t="shared" si="66"/>
        <v>117.13207123030014</v>
      </c>
      <c r="R739" s="23">
        <v>0</v>
      </c>
      <c r="S739" s="23">
        <f t="shared" si="61"/>
        <v>117.13207123030014</v>
      </c>
      <c r="T739" s="23">
        <v>0</v>
      </c>
      <c r="U739" s="23"/>
      <c r="V739" s="35" t="str" cm="1">
        <f t="array" ref="V739">_xlfn.IFS(H739="Majandamiskulud","2.1",H739="Tööjõukulud","2.2",H739="Muud kulud","2.4",H739="Muud tegevuskulud","2.4",H739="Sotsiaaltoetused","2.3",H739="Muud antud toetused ja ülekanded","2.3",H739="Materiaalsete ja immateriaalsete vara soetamine/renoveerimine","4")</f>
        <v>2.4</v>
      </c>
    </row>
    <row r="740" spans="1:22" x14ac:dyDescent="0.3">
      <c r="A740" s="22" t="s">
        <v>29</v>
      </c>
      <c r="B740" s="22" t="s">
        <v>30</v>
      </c>
      <c r="C740" s="22" t="s">
        <v>31</v>
      </c>
      <c r="D740" s="22" t="s">
        <v>97</v>
      </c>
      <c r="E740" s="22" t="s">
        <v>106</v>
      </c>
      <c r="F740" s="22" t="s">
        <v>107</v>
      </c>
      <c r="G740" s="22" t="s">
        <v>163</v>
      </c>
      <c r="H740" s="22" t="s">
        <v>82</v>
      </c>
      <c r="I740" s="22" t="s">
        <v>37</v>
      </c>
      <c r="J740" s="22" t="s">
        <v>59</v>
      </c>
      <c r="K740" s="22" t="s">
        <v>60</v>
      </c>
      <c r="L740" s="23">
        <v>0</v>
      </c>
      <c r="M740" s="23">
        <v>0</v>
      </c>
      <c r="N740" s="23">
        <v>0.67846353810000004</v>
      </c>
      <c r="O740" s="23">
        <v>-0.67846353810000004</v>
      </c>
      <c r="P740" s="23">
        <v>0</v>
      </c>
      <c r="Q740" s="23">
        <f t="shared" si="66"/>
        <v>0</v>
      </c>
      <c r="R740" s="23">
        <v>0</v>
      </c>
      <c r="S740" s="23">
        <f t="shared" si="61"/>
        <v>0</v>
      </c>
      <c r="T740" s="23">
        <v>0</v>
      </c>
      <c r="U740" s="23"/>
      <c r="V740" s="35" t="str" cm="1">
        <f t="array" ref="V740">_xlfn.IFS(H740="Majandamiskulud","2.1",H740="Tööjõukulud","2.2",H740="Muud kulud","2.4",H740="Muud tegevuskulud","2.4",H740="Sotsiaaltoetused","2.3",H740="Muud antud toetused ja ülekanded","2.3",H740="Materiaalsete ja immateriaalsete vara soetamine/renoveerimine","4")</f>
        <v>2.4</v>
      </c>
    </row>
    <row r="741" spans="1:22" x14ac:dyDescent="0.3">
      <c r="A741" s="22" t="s">
        <v>29</v>
      </c>
      <c r="B741" s="22" t="s">
        <v>30</v>
      </c>
      <c r="C741" s="22" t="s">
        <v>31</v>
      </c>
      <c r="D741" s="22" t="s">
        <v>32</v>
      </c>
      <c r="E741" s="22" t="s">
        <v>110</v>
      </c>
      <c r="F741" s="22" t="s">
        <v>111</v>
      </c>
      <c r="G741" s="22" t="s">
        <v>163</v>
      </c>
      <c r="H741" s="22" t="s">
        <v>36</v>
      </c>
      <c r="I741" s="22" t="s">
        <v>37</v>
      </c>
      <c r="J741" s="22" t="s">
        <v>38</v>
      </c>
      <c r="K741" s="22" t="s">
        <v>38</v>
      </c>
      <c r="L741" s="23">
        <v>221753.16950202812</v>
      </c>
      <c r="M741" s="23">
        <v>28513.472633764242</v>
      </c>
      <c r="N741" s="23">
        <v>200085.45976764694</v>
      </c>
      <c r="O741" s="23">
        <v>21667.709734381173</v>
      </c>
      <c r="P741" s="23">
        <f t="shared" si="66"/>
        <v>21667.709734381173</v>
      </c>
      <c r="Q741" s="23">
        <f t="shared" si="66"/>
        <v>21667.709734381173</v>
      </c>
      <c r="R741" s="23">
        <v>0</v>
      </c>
      <c r="S741" s="23">
        <f t="shared" si="61"/>
        <v>21667.709734381173</v>
      </c>
      <c r="T741" s="23">
        <v>0</v>
      </c>
      <c r="U741" s="23"/>
      <c r="V741" s="35" t="str" cm="1">
        <f t="array" ref="V741">_xlfn.IFS(H741="Majandamiskulud","2.1",H741="Tööjõukulud","2.2",H741="Muud kulud","2.4",H741="Muud tegevuskulud","2.4",H741="Sotsiaaltoetused","2.3",H741="Muud antud toetused ja ülekanded","2.3",H741="Materiaalsete ja immateriaalsete vara soetamine/renoveerimine","4")</f>
        <v>2.1</v>
      </c>
    </row>
    <row r="742" spans="1:22" x14ac:dyDescent="0.3">
      <c r="A742" s="22" t="s">
        <v>29</v>
      </c>
      <c r="B742" s="22" t="s">
        <v>30</v>
      </c>
      <c r="C742" s="22" t="s">
        <v>31</v>
      </c>
      <c r="D742" s="22" t="s">
        <v>32</v>
      </c>
      <c r="E742" s="22" t="s">
        <v>110</v>
      </c>
      <c r="F742" s="22" t="s">
        <v>111</v>
      </c>
      <c r="G742" s="22" t="s">
        <v>163</v>
      </c>
      <c r="H742" s="22" t="s">
        <v>36</v>
      </c>
      <c r="I742" s="22" t="s">
        <v>37</v>
      </c>
      <c r="J742" s="22" t="s">
        <v>39</v>
      </c>
      <c r="K742" s="22" t="s">
        <v>40</v>
      </c>
      <c r="L742" s="23">
        <v>363856.2039003282</v>
      </c>
      <c r="M742" s="23">
        <v>0</v>
      </c>
      <c r="N742" s="23">
        <v>343974.69555273629</v>
      </c>
      <c r="O742" s="23">
        <v>19881.508347591778</v>
      </c>
      <c r="P742" s="23">
        <v>0</v>
      </c>
      <c r="Q742" s="23">
        <v>0</v>
      </c>
      <c r="R742" s="23">
        <v>0</v>
      </c>
      <c r="S742" s="23">
        <f t="shared" ref="S742:S805" si="67">SUM(Q742:R742)</f>
        <v>0</v>
      </c>
      <c r="T742" s="23">
        <f>O742</f>
        <v>19881.508347591778</v>
      </c>
      <c r="U742" s="23"/>
      <c r="V742" s="35" t="str" cm="1">
        <f t="array" ref="V742">_xlfn.IFS(H742="Majandamiskulud","2.1",H742="Tööjõukulud","2.2",H742="Muud kulud","2.4",H742="Muud tegevuskulud","2.4",H742="Sotsiaaltoetused","2.3",H742="Muud antud toetused ja ülekanded","2.3",H742="Materiaalsete ja immateriaalsete vara soetamine/renoveerimine","4")</f>
        <v>2.1</v>
      </c>
    </row>
    <row r="743" spans="1:22" x14ac:dyDescent="0.3">
      <c r="A743" s="22" t="s">
        <v>29</v>
      </c>
      <c r="B743" s="22" t="s">
        <v>30</v>
      </c>
      <c r="C743" s="22" t="s">
        <v>31</v>
      </c>
      <c r="D743" s="22" t="s">
        <v>32</v>
      </c>
      <c r="E743" s="22" t="s">
        <v>110</v>
      </c>
      <c r="F743" s="22" t="s">
        <v>111</v>
      </c>
      <c r="G743" s="22" t="s">
        <v>163</v>
      </c>
      <c r="H743" s="22" t="s">
        <v>36</v>
      </c>
      <c r="I743" s="22" t="s">
        <v>37</v>
      </c>
      <c r="J743" s="22" t="s">
        <v>53</v>
      </c>
      <c r="K743" s="22" t="s">
        <v>164</v>
      </c>
      <c r="L743" s="23">
        <v>16800.000000000004</v>
      </c>
      <c r="M743" s="23">
        <v>0</v>
      </c>
      <c r="N743" s="23">
        <v>16710.85728</v>
      </c>
      <c r="O743" s="23">
        <v>89.142719999998008</v>
      </c>
      <c r="P743" s="23">
        <v>0</v>
      </c>
      <c r="Q743" s="23">
        <v>0</v>
      </c>
      <c r="R743" s="23">
        <v>0</v>
      </c>
      <c r="S743" s="23">
        <f t="shared" si="67"/>
        <v>0</v>
      </c>
      <c r="T743" s="23">
        <f>O743</f>
        <v>89.142719999998008</v>
      </c>
      <c r="U743" s="23"/>
      <c r="V743" s="35" t="str" cm="1">
        <f t="array" ref="V743">_xlfn.IFS(H743="Majandamiskulud","2.1",H743="Tööjõukulud","2.2",H743="Muud kulud","2.4",H743="Muud tegevuskulud","2.4",H743="Sotsiaaltoetused","2.3",H743="Muud antud toetused ja ülekanded","2.3",H743="Materiaalsete ja immateriaalsete vara soetamine/renoveerimine","4")</f>
        <v>2.1</v>
      </c>
    </row>
    <row r="744" spans="1:22" x14ac:dyDescent="0.3">
      <c r="A744" s="22" t="s">
        <v>29</v>
      </c>
      <c r="B744" s="22" t="s">
        <v>30</v>
      </c>
      <c r="C744" s="22" t="s">
        <v>31</v>
      </c>
      <c r="D744" s="22" t="s">
        <v>32</v>
      </c>
      <c r="E744" s="22" t="s">
        <v>110</v>
      </c>
      <c r="F744" s="22" t="s">
        <v>111</v>
      </c>
      <c r="G744" s="22" t="s">
        <v>163</v>
      </c>
      <c r="H744" s="22" t="s">
        <v>36</v>
      </c>
      <c r="I744" s="22" t="s">
        <v>37</v>
      </c>
      <c r="J744" s="22" t="s">
        <v>148</v>
      </c>
      <c r="K744" s="22" t="s">
        <v>149</v>
      </c>
      <c r="L744" s="23">
        <v>693.69586189684799</v>
      </c>
      <c r="M744" s="23">
        <v>693.69586189684799</v>
      </c>
      <c r="N744" s="23">
        <v>685.71895774011796</v>
      </c>
      <c r="O744" s="23">
        <v>7.9769041567300292</v>
      </c>
      <c r="P744" s="23">
        <v>0</v>
      </c>
      <c r="Q744" s="23">
        <v>0</v>
      </c>
      <c r="R744" s="23">
        <v>0</v>
      </c>
      <c r="S744" s="23">
        <f t="shared" si="67"/>
        <v>0</v>
      </c>
      <c r="T744" s="23">
        <f>O744</f>
        <v>7.9769041567300292</v>
      </c>
      <c r="U744" s="23"/>
      <c r="V744" s="35" t="str" cm="1">
        <f t="array" ref="V744">_xlfn.IFS(H744="Majandamiskulud","2.1",H744="Tööjõukulud","2.2",H744="Muud kulud","2.4",H744="Muud tegevuskulud","2.4",H744="Sotsiaaltoetused","2.3",H744="Muud antud toetused ja ülekanded","2.3",H744="Materiaalsete ja immateriaalsete vara soetamine/renoveerimine","4")</f>
        <v>2.1</v>
      </c>
    </row>
    <row r="745" spans="1:22" x14ac:dyDescent="0.3">
      <c r="A745" s="22" t="s">
        <v>29</v>
      </c>
      <c r="B745" s="22" t="s">
        <v>30</v>
      </c>
      <c r="C745" s="22" t="s">
        <v>31</v>
      </c>
      <c r="D745" s="22" t="s">
        <v>32</v>
      </c>
      <c r="E745" s="22" t="s">
        <v>110</v>
      </c>
      <c r="F745" s="22" t="s">
        <v>111</v>
      </c>
      <c r="G745" s="22" t="s">
        <v>163</v>
      </c>
      <c r="H745" s="22" t="s">
        <v>63</v>
      </c>
      <c r="I745" s="22" t="s">
        <v>37</v>
      </c>
      <c r="J745" s="22" t="s">
        <v>38</v>
      </c>
      <c r="K745" s="22" t="s">
        <v>38</v>
      </c>
      <c r="L745" s="23">
        <v>41.485929999999996</v>
      </c>
      <c r="M745" s="23">
        <v>0</v>
      </c>
      <c r="N745" s="23">
        <v>41.485929999999989</v>
      </c>
      <c r="O745" s="23">
        <v>0</v>
      </c>
      <c r="P745" s="23">
        <f t="shared" ref="P745:Q748" si="68">O745</f>
        <v>0</v>
      </c>
      <c r="Q745" s="23">
        <f t="shared" si="68"/>
        <v>0</v>
      </c>
      <c r="R745" s="23">
        <v>0</v>
      </c>
      <c r="S745" s="23">
        <f t="shared" si="67"/>
        <v>0</v>
      </c>
      <c r="T745" s="23">
        <v>0</v>
      </c>
      <c r="U745" s="23"/>
      <c r="V745" s="35" t="str" cm="1">
        <f t="array" ref="V745">_xlfn.IFS(H745="Majandamiskulud","2.1",H745="Tööjõukulud","2.2",H745="Muud kulud","2.4",H745="Muud tegevuskulud","2.4",H745="Sotsiaaltoetused","2.3",H745="Muud antud toetused ja ülekanded","2.3",H745="Materiaalsete ja immateriaalsete vara soetamine/renoveerimine","4")</f>
        <v>2.3</v>
      </c>
    </row>
    <row r="746" spans="1:22" x14ac:dyDescent="0.3">
      <c r="A746" s="22" t="s">
        <v>29</v>
      </c>
      <c r="B746" s="22" t="s">
        <v>30</v>
      </c>
      <c r="C746" s="22" t="s">
        <v>31</v>
      </c>
      <c r="D746" s="22" t="s">
        <v>32</v>
      </c>
      <c r="E746" s="22" t="s">
        <v>110</v>
      </c>
      <c r="F746" s="22" t="s">
        <v>111</v>
      </c>
      <c r="G746" s="22" t="s">
        <v>163</v>
      </c>
      <c r="H746" s="22" t="s">
        <v>45</v>
      </c>
      <c r="I746" s="22" t="s">
        <v>37</v>
      </c>
      <c r="J746" s="22" t="s">
        <v>38</v>
      </c>
      <c r="K746" s="22" t="s">
        <v>38</v>
      </c>
      <c r="L746" s="23">
        <v>243.06825250699603</v>
      </c>
      <c r="M746" s="23">
        <v>0</v>
      </c>
      <c r="N746" s="23">
        <v>234.79160416739597</v>
      </c>
      <c r="O746" s="23">
        <v>8.276648339600019</v>
      </c>
      <c r="P746" s="23">
        <f t="shared" si="68"/>
        <v>8.276648339600019</v>
      </c>
      <c r="Q746" s="23">
        <f t="shared" si="68"/>
        <v>8.276648339600019</v>
      </c>
      <c r="R746" s="23">
        <v>0</v>
      </c>
      <c r="S746" s="23">
        <f t="shared" si="67"/>
        <v>8.276648339600019</v>
      </c>
      <c r="T746" s="23">
        <v>0</v>
      </c>
      <c r="U746" s="23"/>
      <c r="V746" s="35" t="str" cm="1">
        <f t="array" ref="V746">_xlfn.IFS(H746="Majandamiskulud","2.1",H746="Tööjõukulud","2.2",H746="Muud kulud","2.4",H746="Muud tegevuskulud","2.4",H746="Sotsiaaltoetused","2.3",H746="Muud antud toetused ja ülekanded","2.3",H746="Materiaalsete ja immateriaalsete vara soetamine/renoveerimine","4")</f>
        <v>2.4</v>
      </c>
    </row>
    <row r="747" spans="1:22" x14ac:dyDescent="0.3">
      <c r="A747" s="22" t="s">
        <v>29</v>
      </c>
      <c r="B747" s="22" t="s">
        <v>30</v>
      </c>
      <c r="C747" s="22" t="s">
        <v>31</v>
      </c>
      <c r="D747" s="22" t="s">
        <v>32</v>
      </c>
      <c r="E747" s="22" t="s">
        <v>110</v>
      </c>
      <c r="F747" s="22" t="s">
        <v>111</v>
      </c>
      <c r="G747" s="22" t="s">
        <v>163</v>
      </c>
      <c r="H747" s="22" t="s">
        <v>66</v>
      </c>
      <c r="I747" s="22" t="s">
        <v>37</v>
      </c>
      <c r="J747" s="22" t="s">
        <v>38</v>
      </c>
      <c r="K747" s="22" t="s">
        <v>38</v>
      </c>
      <c r="L747" s="23">
        <v>5.6275000000000004</v>
      </c>
      <c r="M747" s="23">
        <v>0</v>
      </c>
      <c r="N747" s="23">
        <v>5.6275000000000004</v>
      </c>
      <c r="O747" s="23">
        <v>0</v>
      </c>
      <c r="P747" s="23">
        <f t="shared" si="68"/>
        <v>0</v>
      </c>
      <c r="Q747" s="23">
        <f t="shared" si="68"/>
        <v>0</v>
      </c>
      <c r="R747" s="23">
        <v>0</v>
      </c>
      <c r="S747" s="23">
        <f t="shared" si="67"/>
        <v>0</v>
      </c>
      <c r="T747" s="23">
        <v>0</v>
      </c>
      <c r="U747" s="23"/>
      <c r="V747" s="35" t="str" cm="1">
        <f t="array" ref="V747">_xlfn.IFS(H747="Majandamiskulud","2.1",H747="Tööjõukulud","2.2",H747="Muud kulud","2.4",H747="Muud tegevuskulud","2.4",H747="Sotsiaaltoetused","2.3",H747="Muud antud toetused ja ülekanded","2.3",H747="Materiaalsete ja immateriaalsete vara soetamine/renoveerimine","4")</f>
        <v>2.3</v>
      </c>
    </row>
    <row r="748" spans="1:22" x14ac:dyDescent="0.3">
      <c r="A748" s="22" t="s">
        <v>29</v>
      </c>
      <c r="B748" s="22" t="s">
        <v>30</v>
      </c>
      <c r="C748" s="22" t="s">
        <v>31</v>
      </c>
      <c r="D748" s="22" t="s">
        <v>32</v>
      </c>
      <c r="E748" s="22" t="s">
        <v>110</v>
      </c>
      <c r="F748" s="22" t="s">
        <v>111</v>
      </c>
      <c r="G748" s="22" t="s">
        <v>163</v>
      </c>
      <c r="H748" s="22" t="s">
        <v>46</v>
      </c>
      <c r="I748" s="22" t="s">
        <v>37</v>
      </c>
      <c r="J748" s="22" t="s">
        <v>38</v>
      </c>
      <c r="K748" s="22" t="s">
        <v>38</v>
      </c>
      <c r="L748" s="23">
        <v>467426.18755378854</v>
      </c>
      <c r="M748" s="23">
        <v>18149.137573299617</v>
      </c>
      <c r="N748" s="23">
        <v>461008.97261478804</v>
      </c>
      <c r="O748" s="23">
        <v>6417.2149390004342</v>
      </c>
      <c r="P748" s="23">
        <f t="shared" si="68"/>
        <v>6417.2149390004342</v>
      </c>
      <c r="Q748" s="23">
        <f t="shared" si="68"/>
        <v>6417.2149390004342</v>
      </c>
      <c r="R748" s="23">
        <v>0</v>
      </c>
      <c r="S748" s="23">
        <f t="shared" si="67"/>
        <v>6417.2149390004342</v>
      </c>
      <c r="T748" s="23">
        <v>0</v>
      </c>
      <c r="U748" s="23"/>
      <c r="V748" s="35" t="str" cm="1">
        <f t="array" ref="V748">_xlfn.IFS(H748="Majandamiskulud","2.1",H748="Tööjõukulud","2.2",H748="Muud kulud","2.4",H748="Muud tegevuskulud","2.4",H748="Sotsiaaltoetused","2.3",H748="Muud antud toetused ja ülekanded","2.3",H748="Materiaalsete ja immateriaalsete vara soetamine/renoveerimine","4")</f>
        <v>2.2</v>
      </c>
    </row>
    <row r="749" spans="1:22" x14ac:dyDescent="0.3">
      <c r="A749" s="22" t="s">
        <v>29</v>
      </c>
      <c r="B749" s="22" t="s">
        <v>30</v>
      </c>
      <c r="C749" s="22" t="s">
        <v>31</v>
      </c>
      <c r="D749" s="22" t="s">
        <v>32</v>
      </c>
      <c r="E749" s="22" t="s">
        <v>110</v>
      </c>
      <c r="F749" s="22" t="s">
        <v>111</v>
      </c>
      <c r="G749" s="22" t="s">
        <v>163</v>
      </c>
      <c r="H749" s="22" t="s">
        <v>46</v>
      </c>
      <c r="I749" s="22" t="s">
        <v>37</v>
      </c>
      <c r="J749" s="22" t="s">
        <v>159</v>
      </c>
      <c r="K749" s="22" t="s">
        <v>160</v>
      </c>
      <c r="L749" s="23">
        <v>75.070422309999998</v>
      </c>
      <c r="M749" s="23">
        <v>75.070422309999998</v>
      </c>
      <c r="N749" s="23">
        <v>75.070422309999998</v>
      </c>
      <c r="O749" s="23">
        <v>0</v>
      </c>
      <c r="P749" s="23"/>
      <c r="Q749" s="23">
        <v>0</v>
      </c>
      <c r="R749" s="23">
        <v>0</v>
      </c>
      <c r="S749" s="23">
        <f t="shared" si="67"/>
        <v>0</v>
      </c>
      <c r="T749" s="23">
        <v>0</v>
      </c>
      <c r="U749" s="23"/>
      <c r="V749" s="35" t="str" cm="1">
        <f t="array" ref="V749">_xlfn.IFS(H749="Majandamiskulud","2.1",H749="Tööjõukulud","2.2",H749="Muud kulud","2.4",H749="Muud tegevuskulud","2.4",H749="Sotsiaaltoetused","2.3",H749="Muud antud toetused ja ülekanded","2.3",H749="Materiaalsete ja immateriaalsete vara soetamine/renoveerimine","4")</f>
        <v>2.2</v>
      </c>
    </row>
    <row r="750" spans="1:22" x14ac:dyDescent="0.3">
      <c r="A750" s="22" t="s">
        <v>29</v>
      </c>
      <c r="B750" s="22" t="s">
        <v>30</v>
      </c>
      <c r="C750" s="22" t="s">
        <v>31</v>
      </c>
      <c r="D750" s="22" t="s">
        <v>32</v>
      </c>
      <c r="E750" s="22" t="s">
        <v>110</v>
      </c>
      <c r="F750" s="22" t="s">
        <v>111</v>
      </c>
      <c r="G750" s="22" t="s">
        <v>163</v>
      </c>
      <c r="H750" s="22" t="s">
        <v>46</v>
      </c>
      <c r="I750" s="22" t="s">
        <v>37</v>
      </c>
      <c r="J750" s="22" t="s">
        <v>140</v>
      </c>
      <c r="K750" s="22" t="s">
        <v>141</v>
      </c>
      <c r="L750" s="23">
        <v>0</v>
      </c>
      <c r="M750" s="23">
        <v>0</v>
      </c>
      <c r="N750" s="23">
        <v>13.410039870000002</v>
      </c>
      <c r="O750" s="23">
        <v>-13.410039870000002</v>
      </c>
      <c r="P750" s="23">
        <f>O750</f>
        <v>-13.410039870000002</v>
      </c>
      <c r="Q750" s="23">
        <v>0</v>
      </c>
      <c r="R750" s="23">
        <v>0</v>
      </c>
      <c r="S750" s="23">
        <f t="shared" si="67"/>
        <v>0</v>
      </c>
      <c r="T750" s="23">
        <f>P750</f>
        <v>-13.410039870000002</v>
      </c>
      <c r="U750" s="23"/>
      <c r="V750" s="35" t="str" cm="1">
        <f t="array" ref="V750">_xlfn.IFS(H750="Majandamiskulud","2.1",H750="Tööjõukulud","2.2",H750="Muud kulud","2.4",H750="Muud tegevuskulud","2.4",H750="Sotsiaaltoetused","2.3",H750="Muud antud toetused ja ülekanded","2.3",H750="Materiaalsete ja immateriaalsete vara soetamine/renoveerimine","4")</f>
        <v>2.2</v>
      </c>
    </row>
    <row r="751" spans="1:22" x14ac:dyDescent="0.3">
      <c r="A751" s="22" t="s">
        <v>29</v>
      </c>
      <c r="B751" s="22" t="s">
        <v>30</v>
      </c>
      <c r="C751" s="22" t="s">
        <v>31</v>
      </c>
      <c r="D751" s="22" t="s">
        <v>32</v>
      </c>
      <c r="E751" s="22" t="s">
        <v>110</v>
      </c>
      <c r="F751" s="22" t="s">
        <v>111</v>
      </c>
      <c r="G751" s="22" t="s">
        <v>163</v>
      </c>
      <c r="H751" s="22" t="s">
        <v>82</v>
      </c>
      <c r="I751" s="22" t="s">
        <v>37</v>
      </c>
      <c r="J751" s="22" t="s">
        <v>38</v>
      </c>
      <c r="K751" s="22" t="s">
        <v>38</v>
      </c>
      <c r="L751" s="23">
        <v>418.0122045498</v>
      </c>
      <c r="M751" s="23">
        <v>0</v>
      </c>
      <c r="N751" s="23">
        <v>88.989727857249989</v>
      </c>
      <c r="O751" s="23">
        <v>329.02247669255013</v>
      </c>
      <c r="P751" s="23">
        <f>O751</f>
        <v>329.02247669255013</v>
      </c>
      <c r="Q751" s="23">
        <f>P751</f>
        <v>329.02247669255013</v>
      </c>
      <c r="R751" s="23">
        <v>0</v>
      </c>
      <c r="S751" s="23">
        <f t="shared" si="67"/>
        <v>329.02247669255013</v>
      </c>
      <c r="T751" s="23">
        <v>0</v>
      </c>
      <c r="U751" s="23"/>
      <c r="V751" s="35" t="str" cm="1">
        <f t="array" ref="V751">_xlfn.IFS(H751="Majandamiskulud","2.1",H751="Tööjõukulud","2.2",H751="Muud kulud","2.4",H751="Muud tegevuskulud","2.4",H751="Sotsiaaltoetused","2.3",H751="Muud antud toetused ja ülekanded","2.3",H751="Materiaalsete ja immateriaalsete vara soetamine/renoveerimine","4")</f>
        <v>2.4</v>
      </c>
    </row>
    <row r="752" spans="1:22" x14ac:dyDescent="0.3">
      <c r="A752" s="22" t="s">
        <v>29</v>
      </c>
      <c r="B752" s="22" t="s">
        <v>30</v>
      </c>
      <c r="C752" s="22" t="s">
        <v>31</v>
      </c>
      <c r="D752" s="22" t="s">
        <v>32</v>
      </c>
      <c r="E752" s="22" t="s">
        <v>110</v>
      </c>
      <c r="F752" s="22" t="s">
        <v>111</v>
      </c>
      <c r="G752" s="22" t="s">
        <v>163</v>
      </c>
      <c r="H752" s="22" t="s">
        <v>82</v>
      </c>
      <c r="I752" s="22" t="s">
        <v>37</v>
      </c>
      <c r="J752" s="22" t="s">
        <v>59</v>
      </c>
      <c r="K752" s="22" t="s">
        <v>60</v>
      </c>
      <c r="L752" s="23">
        <v>0</v>
      </c>
      <c r="M752" s="23">
        <v>0</v>
      </c>
      <c r="N752" s="23">
        <v>4.3627418850000002E-2</v>
      </c>
      <c r="O752" s="23">
        <v>-4.3627418850000002E-2</v>
      </c>
      <c r="P752" s="23">
        <v>0</v>
      </c>
      <c r="Q752" s="23">
        <f>P752</f>
        <v>0</v>
      </c>
      <c r="R752" s="23">
        <v>0</v>
      </c>
      <c r="S752" s="23">
        <f t="shared" si="67"/>
        <v>0</v>
      </c>
      <c r="T752" s="23">
        <v>0</v>
      </c>
      <c r="U752" s="23"/>
      <c r="V752" s="35" t="str" cm="1">
        <f t="array" ref="V752">_xlfn.IFS(H752="Majandamiskulud","2.1",H752="Tööjõukulud","2.2",H752="Muud kulud","2.4",H752="Muud tegevuskulud","2.4",H752="Sotsiaaltoetused","2.3",H752="Muud antud toetused ja ülekanded","2.3",H752="Materiaalsete ja immateriaalsete vara soetamine/renoveerimine","4")</f>
        <v>2.4</v>
      </c>
    </row>
    <row r="753" spans="1:22" x14ac:dyDescent="0.3">
      <c r="A753" s="22" t="s">
        <v>29</v>
      </c>
      <c r="B753" s="22" t="s">
        <v>30</v>
      </c>
      <c r="C753" s="22" t="s">
        <v>31</v>
      </c>
      <c r="D753" s="22" t="s">
        <v>32</v>
      </c>
      <c r="E753" s="22" t="s">
        <v>112</v>
      </c>
      <c r="F753" s="22" t="s">
        <v>113</v>
      </c>
      <c r="G753" s="22" t="s">
        <v>163</v>
      </c>
      <c r="H753" s="22" t="s">
        <v>36</v>
      </c>
      <c r="I753" s="22" t="s">
        <v>37</v>
      </c>
      <c r="J753" s="22" t="s">
        <v>38</v>
      </c>
      <c r="K753" s="22" t="s">
        <v>38</v>
      </c>
      <c r="L753" s="23">
        <v>1438625.8439107412</v>
      </c>
      <c r="M753" s="23">
        <v>157467.43570766883</v>
      </c>
      <c r="N753" s="23">
        <v>1127972.3271385864</v>
      </c>
      <c r="O753" s="23">
        <v>310653.51677215495</v>
      </c>
      <c r="P753" s="23">
        <f>O753</f>
        <v>310653.51677215495</v>
      </c>
      <c r="Q753" s="23">
        <f>P753</f>
        <v>310653.51677215495</v>
      </c>
      <c r="R753" s="23">
        <v>0</v>
      </c>
      <c r="S753" s="23">
        <f t="shared" si="67"/>
        <v>310653.51677215495</v>
      </c>
      <c r="T753" s="23">
        <v>0</v>
      </c>
      <c r="U753" s="23"/>
      <c r="V753" s="35" t="str" cm="1">
        <f t="array" ref="V753">_xlfn.IFS(H753="Majandamiskulud","2.1",H753="Tööjõukulud","2.2",H753="Muud kulud","2.4",H753="Muud tegevuskulud","2.4",H753="Sotsiaaltoetused","2.3",H753="Muud antud toetused ja ülekanded","2.3",H753="Materiaalsete ja immateriaalsete vara soetamine/renoveerimine","4")</f>
        <v>2.1</v>
      </c>
    </row>
    <row r="754" spans="1:22" x14ac:dyDescent="0.3">
      <c r="A754" s="22" t="s">
        <v>29</v>
      </c>
      <c r="B754" s="22" t="s">
        <v>30</v>
      </c>
      <c r="C754" s="22" t="s">
        <v>31</v>
      </c>
      <c r="D754" s="22" t="s">
        <v>32</v>
      </c>
      <c r="E754" s="22" t="s">
        <v>112</v>
      </c>
      <c r="F754" s="22" t="s">
        <v>113</v>
      </c>
      <c r="G754" s="22" t="s">
        <v>163</v>
      </c>
      <c r="H754" s="22" t="s">
        <v>36</v>
      </c>
      <c r="I754" s="22" t="s">
        <v>37</v>
      </c>
      <c r="J754" s="22" t="s">
        <v>39</v>
      </c>
      <c r="K754" s="22" t="s">
        <v>40</v>
      </c>
      <c r="L754" s="23">
        <v>118878.97392306765</v>
      </c>
      <c r="M754" s="23">
        <v>0</v>
      </c>
      <c r="N754" s="23">
        <v>111894.28057934635</v>
      </c>
      <c r="O754" s="23">
        <v>6984.6933437213493</v>
      </c>
      <c r="P754" s="23">
        <v>0</v>
      </c>
      <c r="Q754" s="23">
        <v>0</v>
      </c>
      <c r="R754" s="23">
        <v>0</v>
      </c>
      <c r="S754" s="23">
        <f t="shared" si="67"/>
        <v>0</v>
      </c>
      <c r="T754" s="23">
        <f>O754</f>
        <v>6984.6933437213493</v>
      </c>
      <c r="U754" s="23"/>
      <c r="V754" s="35" t="str" cm="1">
        <f t="array" ref="V754">_xlfn.IFS(H754="Majandamiskulud","2.1",H754="Tööjõukulud","2.2",H754="Muud kulud","2.4",H754="Muud tegevuskulud","2.4",H754="Sotsiaaltoetused","2.3",H754="Muud antud toetused ja ülekanded","2.3",H754="Materiaalsete ja immateriaalsete vara soetamine/renoveerimine","4")</f>
        <v>2.1</v>
      </c>
    </row>
    <row r="755" spans="1:22" x14ac:dyDescent="0.3">
      <c r="A755" s="22" t="s">
        <v>29</v>
      </c>
      <c r="B755" s="22" t="s">
        <v>30</v>
      </c>
      <c r="C755" s="22" t="s">
        <v>31</v>
      </c>
      <c r="D755" s="22" t="s">
        <v>32</v>
      </c>
      <c r="E755" s="22" t="s">
        <v>112</v>
      </c>
      <c r="F755" s="22" t="s">
        <v>113</v>
      </c>
      <c r="G755" s="22" t="s">
        <v>163</v>
      </c>
      <c r="H755" s="22" t="s">
        <v>36</v>
      </c>
      <c r="I755" s="22" t="s">
        <v>37</v>
      </c>
      <c r="J755" s="22" t="s">
        <v>59</v>
      </c>
      <c r="K755" s="22" t="s">
        <v>60</v>
      </c>
      <c r="L755" s="23">
        <v>53913.04617500004</v>
      </c>
      <c r="M755" s="23">
        <v>0</v>
      </c>
      <c r="N755" s="23">
        <v>51275.328585000003</v>
      </c>
      <c r="O755" s="23">
        <v>2637.7175900000252</v>
      </c>
      <c r="P755" s="23">
        <f>O755</f>
        <v>2637.7175900000252</v>
      </c>
      <c r="Q755" s="23">
        <f>P755</f>
        <v>2637.7175900000252</v>
      </c>
      <c r="R755" s="23">
        <v>0</v>
      </c>
      <c r="S755" s="23">
        <f t="shared" si="67"/>
        <v>2637.7175900000252</v>
      </c>
      <c r="T755" s="23">
        <v>0</v>
      </c>
      <c r="U755" s="23"/>
      <c r="V755" s="35" t="str" cm="1">
        <f t="array" ref="V755">_xlfn.IFS(H755="Majandamiskulud","2.1",H755="Tööjõukulud","2.2",H755="Muud kulud","2.4",H755="Muud tegevuskulud","2.4",H755="Sotsiaaltoetused","2.3",H755="Muud antud toetused ja ülekanded","2.3",H755="Materiaalsete ja immateriaalsete vara soetamine/renoveerimine","4")</f>
        <v>2.1</v>
      </c>
    </row>
    <row r="756" spans="1:22" x14ac:dyDescent="0.3">
      <c r="A756" s="22" t="s">
        <v>29</v>
      </c>
      <c r="B756" s="22" t="s">
        <v>30</v>
      </c>
      <c r="C756" s="22" t="s">
        <v>31</v>
      </c>
      <c r="D756" s="22" t="s">
        <v>32</v>
      </c>
      <c r="E756" s="22" t="s">
        <v>112</v>
      </c>
      <c r="F756" s="22" t="s">
        <v>113</v>
      </c>
      <c r="G756" s="22" t="s">
        <v>163</v>
      </c>
      <c r="H756" s="22" t="s">
        <v>36</v>
      </c>
      <c r="I756" s="22" t="s">
        <v>37</v>
      </c>
      <c r="J756" s="22" t="s">
        <v>53</v>
      </c>
      <c r="K756" s="22" t="s">
        <v>164</v>
      </c>
      <c r="L756" s="23">
        <v>15335</v>
      </c>
      <c r="M756" s="23">
        <v>0</v>
      </c>
      <c r="N756" s="23">
        <v>15283.000080000002</v>
      </c>
      <c r="O756" s="23">
        <v>51.999919999999292</v>
      </c>
      <c r="P756" s="23">
        <v>0</v>
      </c>
      <c r="Q756" s="23"/>
      <c r="R756" s="23">
        <v>0</v>
      </c>
      <c r="S756" s="23">
        <f t="shared" si="67"/>
        <v>0</v>
      </c>
      <c r="T756" s="23">
        <f>O756</f>
        <v>51.999919999999292</v>
      </c>
      <c r="U756" s="23"/>
      <c r="V756" s="35" t="str" cm="1">
        <f t="array" ref="V756">_xlfn.IFS(H756="Majandamiskulud","2.1",H756="Tööjõukulud","2.2",H756="Muud kulud","2.4",H756="Muud tegevuskulud","2.4",H756="Sotsiaaltoetused","2.3",H756="Muud antud toetused ja ülekanded","2.3",H756="Materiaalsete ja immateriaalsete vara soetamine/renoveerimine","4")</f>
        <v>2.1</v>
      </c>
    </row>
    <row r="757" spans="1:22" x14ac:dyDescent="0.3">
      <c r="A757" s="22" t="s">
        <v>29</v>
      </c>
      <c r="B757" s="22" t="s">
        <v>30</v>
      </c>
      <c r="C757" s="22" t="s">
        <v>31</v>
      </c>
      <c r="D757" s="22" t="s">
        <v>32</v>
      </c>
      <c r="E757" s="22" t="s">
        <v>112</v>
      </c>
      <c r="F757" s="22" t="s">
        <v>113</v>
      </c>
      <c r="G757" s="22" t="s">
        <v>163</v>
      </c>
      <c r="H757" s="22" t="s">
        <v>36</v>
      </c>
      <c r="I757" s="22" t="s">
        <v>37</v>
      </c>
      <c r="J757" s="22" t="s">
        <v>61</v>
      </c>
      <c r="K757" s="22" t="s">
        <v>62</v>
      </c>
      <c r="L757" s="23">
        <v>62000.67750000002</v>
      </c>
      <c r="M757" s="23">
        <v>0</v>
      </c>
      <c r="N757" s="23">
        <v>55222.391234999988</v>
      </c>
      <c r="O757" s="23">
        <v>6778.2862650000297</v>
      </c>
      <c r="P757" s="23">
        <f>O757</f>
        <v>6778.2862650000297</v>
      </c>
      <c r="Q757" s="23">
        <f>P757</f>
        <v>6778.2862650000297</v>
      </c>
      <c r="R757" s="23">
        <v>0</v>
      </c>
      <c r="S757" s="23">
        <f t="shared" si="67"/>
        <v>6778.2862650000297</v>
      </c>
      <c r="T757" s="23">
        <v>0</v>
      </c>
      <c r="U757" s="23"/>
      <c r="V757" s="35" t="str" cm="1">
        <f t="array" ref="V757">_xlfn.IFS(H757="Majandamiskulud","2.1",H757="Tööjõukulud","2.2",H757="Muud kulud","2.4",H757="Muud tegevuskulud","2.4",H757="Sotsiaaltoetused","2.3",H757="Muud antud toetused ja ülekanded","2.3",H757="Materiaalsete ja immateriaalsete vara soetamine/renoveerimine","4")</f>
        <v>2.1</v>
      </c>
    </row>
    <row r="758" spans="1:22" x14ac:dyDescent="0.3">
      <c r="A758" s="22" t="s">
        <v>29</v>
      </c>
      <c r="B758" s="22" t="s">
        <v>30</v>
      </c>
      <c r="C758" s="22" t="s">
        <v>31</v>
      </c>
      <c r="D758" s="22" t="s">
        <v>32</v>
      </c>
      <c r="E758" s="22" t="s">
        <v>112</v>
      </c>
      <c r="F758" s="22" t="s">
        <v>113</v>
      </c>
      <c r="G758" s="22" t="s">
        <v>163</v>
      </c>
      <c r="H758" s="22" t="s">
        <v>36</v>
      </c>
      <c r="I758" s="22" t="s">
        <v>37</v>
      </c>
      <c r="J758" s="22" t="s">
        <v>148</v>
      </c>
      <c r="K758" s="22" t="s">
        <v>149</v>
      </c>
      <c r="L758" s="23">
        <v>121.89424036711998</v>
      </c>
      <c r="M758" s="23">
        <v>121.89424036711998</v>
      </c>
      <c r="N758" s="23">
        <v>120.49256172655949</v>
      </c>
      <c r="O758" s="23">
        <v>1.4016786405604833</v>
      </c>
      <c r="P758" s="23">
        <v>0</v>
      </c>
      <c r="Q758" s="23">
        <v>0</v>
      </c>
      <c r="R758" s="23">
        <v>0</v>
      </c>
      <c r="S758" s="23">
        <f t="shared" si="67"/>
        <v>0</v>
      </c>
      <c r="T758" s="23">
        <f>O758</f>
        <v>1.4016786405604833</v>
      </c>
      <c r="U758" s="23"/>
      <c r="V758" s="35" t="str" cm="1">
        <f t="array" ref="V758">_xlfn.IFS(H758="Majandamiskulud","2.1",H758="Tööjõukulud","2.2",H758="Muud kulud","2.4",H758="Muud tegevuskulud","2.4",H758="Sotsiaaltoetused","2.3",H758="Muud antud toetused ja ülekanded","2.3",H758="Materiaalsete ja immateriaalsete vara soetamine/renoveerimine","4")</f>
        <v>2.1</v>
      </c>
    </row>
    <row r="759" spans="1:22" x14ac:dyDescent="0.3">
      <c r="A759" s="22" t="s">
        <v>29</v>
      </c>
      <c r="B759" s="22" t="s">
        <v>30</v>
      </c>
      <c r="C759" s="22" t="s">
        <v>31</v>
      </c>
      <c r="D759" s="22" t="s">
        <v>32</v>
      </c>
      <c r="E759" s="22" t="s">
        <v>112</v>
      </c>
      <c r="F759" s="22" t="s">
        <v>113</v>
      </c>
      <c r="G759" s="22" t="s">
        <v>163</v>
      </c>
      <c r="H759" s="22" t="s">
        <v>36</v>
      </c>
      <c r="I759" s="22" t="s">
        <v>37</v>
      </c>
      <c r="J759" s="22" t="s">
        <v>165</v>
      </c>
      <c r="K759" s="22" t="s">
        <v>166</v>
      </c>
      <c r="L759" s="23">
        <v>5880.5092499999992</v>
      </c>
      <c r="M759" s="23">
        <v>0</v>
      </c>
      <c r="N759" s="23">
        <v>5880.5092499999992</v>
      </c>
      <c r="O759" s="23">
        <v>-9.0949470177292824E-13</v>
      </c>
      <c r="P759" s="23">
        <v>0</v>
      </c>
      <c r="Q759" s="23">
        <v>0</v>
      </c>
      <c r="R759" s="23">
        <v>0</v>
      </c>
      <c r="S759" s="23">
        <f t="shared" si="67"/>
        <v>0</v>
      </c>
      <c r="T759" s="23">
        <f>O759</f>
        <v>-9.0949470177292824E-13</v>
      </c>
      <c r="U759" s="23"/>
      <c r="V759" s="35" t="str" cm="1">
        <f t="array" ref="V759">_xlfn.IFS(H759="Majandamiskulud","2.1",H759="Tööjõukulud","2.2",H759="Muud kulud","2.4",H759="Muud tegevuskulud","2.4",H759="Sotsiaaltoetused","2.3",H759="Muud antud toetused ja ülekanded","2.3",H759="Materiaalsete ja immateriaalsete vara soetamine/renoveerimine","4")</f>
        <v>2.1</v>
      </c>
    </row>
    <row r="760" spans="1:22" x14ac:dyDescent="0.3">
      <c r="A760" s="22" t="s">
        <v>29</v>
      </c>
      <c r="B760" s="22" t="s">
        <v>30</v>
      </c>
      <c r="C760" s="22" t="s">
        <v>31</v>
      </c>
      <c r="D760" s="22" t="s">
        <v>32</v>
      </c>
      <c r="E760" s="22" t="s">
        <v>112</v>
      </c>
      <c r="F760" s="22" t="s">
        <v>113</v>
      </c>
      <c r="G760" s="22" t="s">
        <v>163</v>
      </c>
      <c r="H760" s="22" t="s">
        <v>36</v>
      </c>
      <c r="I760" s="22" t="s">
        <v>37</v>
      </c>
      <c r="J760" s="22" t="s">
        <v>41</v>
      </c>
      <c r="K760" s="22" t="s">
        <v>42</v>
      </c>
      <c r="L760" s="23">
        <v>92.909899999999993</v>
      </c>
      <c r="M760" s="23">
        <v>92.909899999999993</v>
      </c>
      <c r="N760" s="23">
        <v>93</v>
      </c>
      <c r="O760" s="23">
        <v>-9.0099999999992519E-2</v>
      </c>
      <c r="P760" s="23">
        <v>0</v>
      </c>
      <c r="Q760" s="23">
        <v>0</v>
      </c>
      <c r="R760" s="23">
        <v>0</v>
      </c>
      <c r="S760" s="23">
        <f t="shared" si="67"/>
        <v>0</v>
      </c>
      <c r="T760" s="23">
        <f>O760</f>
        <v>-9.0099999999992519E-2</v>
      </c>
      <c r="U760" s="23"/>
      <c r="V760" s="35" t="str" cm="1">
        <f t="array" ref="V760">_xlfn.IFS(H760="Majandamiskulud","2.1",H760="Tööjõukulud","2.2",H760="Muud kulud","2.4",H760="Muud tegevuskulud","2.4",H760="Sotsiaaltoetused","2.3",H760="Muud antud toetused ja ülekanded","2.3",H760="Materiaalsete ja immateriaalsete vara soetamine/renoveerimine","4")</f>
        <v>2.1</v>
      </c>
    </row>
    <row r="761" spans="1:22" x14ac:dyDescent="0.3">
      <c r="A761" s="22" t="s">
        <v>29</v>
      </c>
      <c r="B761" s="22" t="s">
        <v>30</v>
      </c>
      <c r="C761" s="22" t="s">
        <v>31</v>
      </c>
      <c r="D761" s="22" t="s">
        <v>32</v>
      </c>
      <c r="E761" s="22" t="s">
        <v>112</v>
      </c>
      <c r="F761" s="22" t="s">
        <v>113</v>
      </c>
      <c r="G761" s="22" t="s">
        <v>163</v>
      </c>
      <c r="H761" s="22" t="s">
        <v>63</v>
      </c>
      <c r="I761" s="22" t="s">
        <v>37</v>
      </c>
      <c r="J761" s="22" t="s">
        <v>38</v>
      </c>
      <c r="K761" s="22" t="s">
        <v>38</v>
      </c>
      <c r="L761" s="23">
        <v>120093.34795</v>
      </c>
      <c r="M761" s="23">
        <v>0</v>
      </c>
      <c r="N761" s="23">
        <v>120093.34795</v>
      </c>
      <c r="O761" s="23">
        <v>0</v>
      </c>
      <c r="P761" s="23">
        <f t="shared" ref="P761:Q763" si="69">O761</f>
        <v>0</v>
      </c>
      <c r="Q761" s="23">
        <f t="shared" si="69"/>
        <v>0</v>
      </c>
      <c r="R761" s="23">
        <v>0</v>
      </c>
      <c r="S761" s="23">
        <f t="shared" si="67"/>
        <v>0</v>
      </c>
      <c r="T761" s="23">
        <v>0</v>
      </c>
      <c r="U761" s="23"/>
      <c r="V761" s="35" t="str" cm="1">
        <f t="array" ref="V761">_xlfn.IFS(H761="Majandamiskulud","2.1",H761="Tööjõukulud","2.2",H761="Muud kulud","2.4",H761="Muud tegevuskulud","2.4",H761="Sotsiaaltoetused","2.3",H761="Muud antud toetused ja ülekanded","2.3",H761="Materiaalsete ja immateriaalsete vara soetamine/renoveerimine","4")</f>
        <v>2.3</v>
      </c>
    </row>
    <row r="762" spans="1:22" x14ac:dyDescent="0.3">
      <c r="A762" s="22" t="s">
        <v>29</v>
      </c>
      <c r="B762" s="22" t="s">
        <v>30</v>
      </c>
      <c r="C762" s="22" t="s">
        <v>31</v>
      </c>
      <c r="D762" s="22" t="s">
        <v>32</v>
      </c>
      <c r="E762" s="22" t="s">
        <v>112</v>
      </c>
      <c r="F762" s="22" t="s">
        <v>113</v>
      </c>
      <c r="G762" s="22" t="s">
        <v>163</v>
      </c>
      <c r="H762" s="22" t="s">
        <v>45</v>
      </c>
      <c r="I762" s="22" t="s">
        <v>37</v>
      </c>
      <c r="J762" s="22" t="s">
        <v>38</v>
      </c>
      <c r="K762" s="22" t="s">
        <v>38</v>
      </c>
      <c r="L762" s="23">
        <v>421.16795987373996</v>
      </c>
      <c r="M762" s="23">
        <v>0</v>
      </c>
      <c r="N762" s="23">
        <v>392.18261029973985</v>
      </c>
      <c r="O762" s="23">
        <v>28.985349574000239</v>
      </c>
      <c r="P762" s="23">
        <f t="shared" si="69"/>
        <v>28.985349574000239</v>
      </c>
      <c r="Q762" s="23">
        <f t="shared" si="69"/>
        <v>28.985349574000239</v>
      </c>
      <c r="R762" s="23">
        <v>0</v>
      </c>
      <c r="S762" s="23">
        <f t="shared" si="67"/>
        <v>28.985349574000239</v>
      </c>
      <c r="T762" s="23">
        <v>0</v>
      </c>
      <c r="U762" s="23"/>
      <c r="V762" s="35" t="str" cm="1">
        <f t="array" ref="V762">_xlfn.IFS(H762="Majandamiskulud","2.1",H762="Tööjõukulud","2.2",H762="Muud kulud","2.4",H762="Muud tegevuskulud","2.4",H762="Sotsiaaltoetused","2.3",H762="Muud antud toetused ja ülekanded","2.3",H762="Materiaalsete ja immateriaalsete vara soetamine/renoveerimine","4")</f>
        <v>2.4</v>
      </c>
    </row>
    <row r="763" spans="1:22" x14ac:dyDescent="0.3">
      <c r="A763" s="22" t="s">
        <v>29</v>
      </c>
      <c r="B763" s="22" t="s">
        <v>30</v>
      </c>
      <c r="C763" s="22" t="s">
        <v>31</v>
      </c>
      <c r="D763" s="22" t="s">
        <v>32</v>
      </c>
      <c r="E763" s="22" t="s">
        <v>112</v>
      </c>
      <c r="F763" s="22" t="s">
        <v>113</v>
      </c>
      <c r="G763" s="22" t="s">
        <v>163</v>
      </c>
      <c r="H763" s="22" t="s">
        <v>66</v>
      </c>
      <c r="I763" s="22" t="s">
        <v>37</v>
      </c>
      <c r="J763" s="22" t="s">
        <v>38</v>
      </c>
      <c r="K763" s="22" t="s">
        <v>38</v>
      </c>
      <c r="L763" s="23">
        <v>12.6625</v>
      </c>
      <c r="M763" s="23">
        <v>0</v>
      </c>
      <c r="N763" s="23">
        <v>12.6625</v>
      </c>
      <c r="O763" s="23">
        <v>0</v>
      </c>
      <c r="P763" s="23">
        <f t="shared" si="69"/>
        <v>0</v>
      </c>
      <c r="Q763" s="23">
        <f t="shared" si="69"/>
        <v>0</v>
      </c>
      <c r="R763" s="23">
        <v>0</v>
      </c>
      <c r="S763" s="23">
        <f t="shared" si="67"/>
        <v>0</v>
      </c>
      <c r="T763" s="23">
        <v>0</v>
      </c>
      <c r="U763" s="23"/>
      <c r="V763" s="35" t="str" cm="1">
        <f t="array" ref="V763">_xlfn.IFS(H763="Majandamiskulud","2.1",H763="Tööjõukulud","2.2",H763="Muud kulud","2.4",H763="Muud tegevuskulud","2.4",H763="Sotsiaaltoetused","2.3",H763="Muud antud toetused ja ülekanded","2.3",H763="Materiaalsete ja immateriaalsete vara soetamine/renoveerimine","4")</f>
        <v>2.3</v>
      </c>
    </row>
    <row r="764" spans="1:22" x14ac:dyDescent="0.3">
      <c r="A764" s="22" t="s">
        <v>29</v>
      </c>
      <c r="B764" s="22" t="s">
        <v>30</v>
      </c>
      <c r="C764" s="22" t="s">
        <v>31</v>
      </c>
      <c r="D764" s="22" t="s">
        <v>32</v>
      </c>
      <c r="E764" s="22" t="s">
        <v>112</v>
      </c>
      <c r="F764" s="22" t="s">
        <v>113</v>
      </c>
      <c r="G764" s="22" t="s">
        <v>163</v>
      </c>
      <c r="H764" s="22" t="s">
        <v>46</v>
      </c>
      <c r="I764" s="22" t="s">
        <v>37</v>
      </c>
      <c r="J764" s="22" t="s">
        <v>38</v>
      </c>
      <c r="K764" s="22" t="s">
        <v>38</v>
      </c>
      <c r="L764" s="23">
        <v>1208833.4984209335</v>
      </c>
      <c r="M764" s="23">
        <v>19422.100207604584</v>
      </c>
      <c r="N764" s="23">
        <v>1212426.5350370326</v>
      </c>
      <c r="O764" s="23">
        <v>-3593.03661609863</v>
      </c>
      <c r="P764" s="23">
        <v>0</v>
      </c>
      <c r="Q764" s="23">
        <v>0</v>
      </c>
      <c r="R764" s="23">
        <v>0</v>
      </c>
      <c r="S764" s="23">
        <f t="shared" si="67"/>
        <v>0</v>
      </c>
      <c r="T764" s="23">
        <v>0</v>
      </c>
      <c r="U764" s="23"/>
      <c r="V764" s="35" t="str" cm="1">
        <f t="array" ref="V764">_xlfn.IFS(H764="Majandamiskulud","2.1",H764="Tööjõukulud","2.2",H764="Muud kulud","2.4",H764="Muud tegevuskulud","2.4",H764="Sotsiaaltoetused","2.3",H764="Muud antud toetused ja ülekanded","2.3",H764="Materiaalsete ja immateriaalsete vara soetamine/renoveerimine","4")</f>
        <v>2.2</v>
      </c>
    </row>
    <row r="765" spans="1:22" x14ac:dyDescent="0.3">
      <c r="A765" s="22" t="s">
        <v>29</v>
      </c>
      <c r="B765" s="22" t="s">
        <v>30</v>
      </c>
      <c r="C765" s="22" t="s">
        <v>31</v>
      </c>
      <c r="D765" s="22" t="s">
        <v>32</v>
      </c>
      <c r="E765" s="22" t="s">
        <v>112</v>
      </c>
      <c r="F765" s="22" t="s">
        <v>113</v>
      </c>
      <c r="G765" s="22" t="s">
        <v>163</v>
      </c>
      <c r="H765" s="22" t="s">
        <v>46</v>
      </c>
      <c r="I765" s="22" t="s">
        <v>37</v>
      </c>
      <c r="J765" s="22" t="s">
        <v>59</v>
      </c>
      <c r="K765" s="22" t="s">
        <v>60</v>
      </c>
      <c r="L765" s="23">
        <v>121603.2335775</v>
      </c>
      <c r="M765" s="23">
        <v>0</v>
      </c>
      <c r="N765" s="23">
        <v>118484.29337249999</v>
      </c>
      <c r="O765" s="23">
        <v>3118.9402049999917</v>
      </c>
      <c r="P765" s="23">
        <f>O765</f>
        <v>3118.9402049999917</v>
      </c>
      <c r="Q765" s="23">
        <f>P765</f>
        <v>3118.9402049999917</v>
      </c>
      <c r="R765" s="23">
        <v>0</v>
      </c>
      <c r="S765" s="23">
        <f t="shared" si="67"/>
        <v>3118.9402049999917</v>
      </c>
      <c r="T765" s="23">
        <v>0</v>
      </c>
      <c r="U765" s="23"/>
      <c r="V765" s="35" t="str" cm="1">
        <f t="array" ref="V765">_xlfn.IFS(H765="Majandamiskulud","2.1",H765="Tööjõukulud","2.2",H765="Muud kulud","2.4",H765="Muud tegevuskulud","2.4",H765="Sotsiaaltoetused","2.3",H765="Muud antud toetused ja ülekanded","2.3",H765="Materiaalsete ja immateriaalsete vara soetamine/renoveerimine","4")</f>
        <v>2.2</v>
      </c>
    </row>
    <row r="766" spans="1:22" x14ac:dyDescent="0.3">
      <c r="A766" s="22" t="s">
        <v>29</v>
      </c>
      <c r="B766" s="22" t="s">
        <v>30</v>
      </c>
      <c r="C766" s="22" t="s">
        <v>31</v>
      </c>
      <c r="D766" s="22" t="s">
        <v>32</v>
      </c>
      <c r="E766" s="22" t="s">
        <v>112</v>
      </c>
      <c r="F766" s="22" t="s">
        <v>113</v>
      </c>
      <c r="G766" s="22" t="s">
        <v>163</v>
      </c>
      <c r="H766" s="22" t="s">
        <v>46</v>
      </c>
      <c r="I766" s="22" t="s">
        <v>37</v>
      </c>
      <c r="J766" s="22" t="s">
        <v>159</v>
      </c>
      <c r="K766" s="22" t="s">
        <v>160</v>
      </c>
      <c r="L766" s="23">
        <v>168.91678764999997</v>
      </c>
      <c r="M766" s="23">
        <v>168.91678764999997</v>
      </c>
      <c r="N766" s="23">
        <v>168.91678764999997</v>
      </c>
      <c r="O766" s="23">
        <v>-1.4210854715202004E-14</v>
      </c>
      <c r="P766" s="23"/>
      <c r="Q766" s="23">
        <v>0</v>
      </c>
      <c r="R766" s="23">
        <v>0</v>
      </c>
      <c r="S766" s="23">
        <f t="shared" si="67"/>
        <v>0</v>
      </c>
      <c r="T766" s="23">
        <v>0</v>
      </c>
      <c r="U766" s="23"/>
      <c r="V766" s="35" t="str" cm="1">
        <f t="array" ref="V766">_xlfn.IFS(H766="Majandamiskulud","2.1",H766="Tööjõukulud","2.2",H766="Muud kulud","2.4",H766="Muud tegevuskulud","2.4",H766="Sotsiaaltoetused","2.3",H766="Muud antud toetused ja ülekanded","2.3",H766="Materiaalsete ja immateriaalsete vara soetamine/renoveerimine","4")</f>
        <v>2.2</v>
      </c>
    </row>
    <row r="767" spans="1:22" x14ac:dyDescent="0.3">
      <c r="A767" s="22" t="s">
        <v>29</v>
      </c>
      <c r="B767" s="22" t="s">
        <v>30</v>
      </c>
      <c r="C767" s="22" t="s">
        <v>31</v>
      </c>
      <c r="D767" s="22" t="s">
        <v>32</v>
      </c>
      <c r="E767" s="22" t="s">
        <v>112</v>
      </c>
      <c r="F767" s="22" t="s">
        <v>113</v>
      </c>
      <c r="G767" s="22" t="s">
        <v>163</v>
      </c>
      <c r="H767" s="22" t="s">
        <v>46</v>
      </c>
      <c r="I767" s="22" t="s">
        <v>37</v>
      </c>
      <c r="J767" s="22" t="s">
        <v>165</v>
      </c>
      <c r="K767" s="22" t="s">
        <v>166</v>
      </c>
      <c r="L767" s="23">
        <v>32940.033750000002</v>
      </c>
      <c r="M767" s="23">
        <v>0</v>
      </c>
      <c r="N767" s="23">
        <v>32940.033719999999</v>
      </c>
      <c r="O767" s="23">
        <v>3.000001197506208E-5</v>
      </c>
      <c r="P767" s="23">
        <v>0</v>
      </c>
      <c r="Q767" s="23">
        <v>0</v>
      </c>
      <c r="R767" s="23">
        <v>0</v>
      </c>
      <c r="S767" s="23">
        <f t="shared" si="67"/>
        <v>0</v>
      </c>
      <c r="T767" s="23">
        <f>O767</f>
        <v>3.000001197506208E-5</v>
      </c>
      <c r="U767" s="23"/>
      <c r="V767" s="35" t="str" cm="1">
        <f t="array" ref="V767">_xlfn.IFS(H767="Majandamiskulud","2.1",H767="Tööjõukulud","2.2",H767="Muud kulud","2.4",H767="Muud tegevuskulud","2.4",H767="Sotsiaaltoetused","2.3",H767="Muud antud toetused ja ülekanded","2.3",H767="Materiaalsete ja immateriaalsete vara soetamine/renoveerimine","4")</f>
        <v>2.2</v>
      </c>
    </row>
    <row r="768" spans="1:22" x14ac:dyDescent="0.3">
      <c r="A768" s="22" t="s">
        <v>29</v>
      </c>
      <c r="B768" s="22" t="s">
        <v>30</v>
      </c>
      <c r="C768" s="22" t="s">
        <v>31</v>
      </c>
      <c r="D768" s="22" t="s">
        <v>32</v>
      </c>
      <c r="E768" s="22" t="s">
        <v>112</v>
      </c>
      <c r="F768" s="22" t="s">
        <v>113</v>
      </c>
      <c r="G768" s="22" t="s">
        <v>163</v>
      </c>
      <c r="H768" s="22" t="s">
        <v>46</v>
      </c>
      <c r="I768" s="22" t="s">
        <v>37</v>
      </c>
      <c r="J768" s="22" t="s">
        <v>140</v>
      </c>
      <c r="K768" s="22" t="s">
        <v>141</v>
      </c>
      <c r="L768" s="23">
        <v>0</v>
      </c>
      <c r="M768" s="23">
        <v>0</v>
      </c>
      <c r="N768" s="23">
        <v>30.174079050000003</v>
      </c>
      <c r="O768" s="23">
        <v>-30.174079050000003</v>
      </c>
      <c r="P768" s="23">
        <f>O768</f>
        <v>-30.174079050000003</v>
      </c>
      <c r="Q768" s="23">
        <v>0</v>
      </c>
      <c r="R768" s="23">
        <v>0</v>
      </c>
      <c r="S768" s="23">
        <f t="shared" si="67"/>
        <v>0</v>
      </c>
      <c r="T768" s="23">
        <f>P768</f>
        <v>-30.174079050000003</v>
      </c>
      <c r="U768" s="23"/>
      <c r="V768" s="35" t="str" cm="1">
        <f t="array" ref="V768">_xlfn.IFS(H768="Majandamiskulud","2.1",H768="Tööjõukulud","2.2",H768="Muud kulud","2.4",H768="Muud tegevuskulud","2.4",H768="Sotsiaaltoetused","2.3",H768="Muud antud toetused ja ülekanded","2.3",H768="Materiaalsete ja immateriaalsete vara soetamine/renoveerimine","4")</f>
        <v>2.2</v>
      </c>
    </row>
    <row r="769" spans="1:22" x14ac:dyDescent="0.3">
      <c r="A769" s="22" t="s">
        <v>29</v>
      </c>
      <c r="B769" s="22" t="s">
        <v>30</v>
      </c>
      <c r="C769" s="22" t="s">
        <v>31</v>
      </c>
      <c r="D769" s="22" t="s">
        <v>32</v>
      </c>
      <c r="E769" s="22" t="s">
        <v>112</v>
      </c>
      <c r="F769" s="22" t="s">
        <v>113</v>
      </c>
      <c r="G769" s="22" t="s">
        <v>163</v>
      </c>
      <c r="H769" s="22" t="s">
        <v>82</v>
      </c>
      <c r="I769" s="22" t="s">
        <v>37</v>
      </c>
      <c r="J769" s="22" t="s">
        <v>38</v>
      </c>
      <c r="K769" s="22" t="s">
        <v>38</v>
      </c>
      <c r="L769" s="23">
        <v>9628.8697939870017</v>
      </c>
      <c r="M769" s="23">
        <v>0</v>
      </c>
      <c r="N769" s="23">
        <v>9442.1867635337494</v>
      </c>
      <c r="O769" s="23">
        <v>186.68303045325109</v>
      </c>
      <c r="P769" s="23">
        <f>O769</f>
        <v>186.68303045325109</v>
      </c>
      <c r="Q769" s="23">
        <f>P769</f>
        <v>186.68303045325109</v>
      </c>
      <c r="R769" s="23">
        <v>0</v>
      </c>
      <c r="S769" s="23">
        <f t="shared" si="67"/>
        <v>186.68303045325109</v>
      </c>
      <c r="T769" s="23">
        <v>0</v>
      </c>
      <c r="U769" s="23"/>
      <c r="V769" s="35" t="str" cm="1">
        <f t="array" ref="V769">_xlfn.IFS(H769="Majandamiskulud","2.1",H769="Tööjõukulud","2.2",H769="Muud kulud","2.4",H769="Muud tegevuskulud","2.4",H769="Sotsiaaltoetused","2.3",H769="Muud antud toetused ja ülekanded","2.3",H769="Materiaalsete ja immateriaalsete vara soetamine/renoveerimine","4")</f>
        <v>2.4</v>
      </c>
    </row>
    <row r="770" spans="1:22" x14ac:dyDescent="0.3">
      <c r="A770" s="22" t="s">
        <v>29</v>
      </c>
      <c r="B770" s="22" t="s">
        <v>30</v>
      </c>
      <c r="C770" s="22" t="s">
        <v>31</v>
      </c>
      <c r="D770" s="22" t="s">
        <v>32</v>
      </c>
      <c r="E770" s="22" t="s">
        <v>112</v>
      </c>
      <c r="F770" s="22" t="s">
        <v>113</v>
      </c>
      <c r="G770" s="22" t="s">
        <v>163</v>
      </c>
      <c r="H770" s="22" t="s">
        <v>82</v>
      </c>
      <c r="I770" s="22" t="s">
        <v>37</v>
      </c>
      <c r="J770" s="22" t="s">
        <v>59</v>
      </c>
      <c r="K770" s="22" t="s">
        <v>60</v>
      </c>
      <c r="L770" s="23">
        <v>290.72025000000002</v>
      </c>
      <c r="M770" s="23">
        <v>0</v>
      </c>
      <c r="N770" s="23">
        <v>24.403416537750001</v>
      </c>
      <c r="O770" s="23">
        <v>266.31683346225003</v>
      </c>
      <c r="P770" s="23">
        <v>0</v>
      </c>
      <c r="Q770" s="23">
        <f>P770</f>
        <v>0</v>
      </c>
      <c r="R770" s="23">
        <v>0</v>
      </c>
      <c r="S770" s="23">
        <f t="shared" si="67"/>
        <v>0</v>
      </c>
      <c r="T770" s="23">
        <v>0</v>
      </c>
      <c r="U770" s="23"/>
      <c r="V770" s="35" t="str" cm="1">
        <f t="array" ref="V770">_xlfn.IFS(H770="Majandamiskulud","2.1",H770="Tööjõukulud","2.2",H770="Muud kulud","2.4",H770="Muud tegevuskulud","2.4",H770="Sotsiaaltoetused","2.3",H770="Muud antud toetused ja ülekanded","2.3",H770="Materiaalsete ja immateriaalsete vara soetamine/renoveerimine","4")</f>
        <v>2.4</v>
      </c>
    </row>
    <row r="771" spans="1:22" x14ac:dyDescent="0.3">
      <c r="A771" s="22" t="s">
        <v>29</v>
      </c>
      <c r="B771" s="22" t="s">
        <v>30</v>
      </c>
      <c r="C771" s="22" t="s">
        <v>31</v>
      </c>
      <c r="D771" s="22" t="s">
        <v>32</v>
      </c>
      <c r="E771" s="22" t="s">
        <v>112</v>
      </c>
      <c r="F771" s="22" t="s">
        <v>113</v>
      </c>
      <c r="G771" s="22" t="s">
        <v>163</v>
      </c>
      <c r="H771" s="22" t="s">
        <v>82</v>
      </c>
      <c r="I771" s="22" t="s">
        <v>37</v>
      </c>
      <c r="J771" s="22" t="s">
        <v>53</v>
      </c>
      <c r="K771" s="22" t="s">
        <v>164</v>
      </c>
      <c r="L771" s="23">
        <v>29859.45</v>
      </c>
      <c r="M771" s="23">
        <v>0</v>
      </c>
      <c r="N771" s="23">
        <v>29854.837500000001</v>
      </c>
      <c r="O771" s="23">
        <v>4.6125000000010914</v>
      </c>
      <c r="P771" s="23">
        <v>0</v>
      </c>
      <c r="Q771" s="23">
        <v>0</v>
      </c>
      <c r="R771" s="23">
        <v>0</v>
      </c>
      <c r="S771" s="23">
        <f t="shared" si="67"/>
        <v>0</v>
      </c>
      <c r="T771" s="23">
        <f>O771</f>
        <v>4.6125000000010914</v>
      </c>
      <c r="U771" s="23"/>
      <c r="V771" s="35" t="str" cm="1">
        <f t="array" ref="V771">_xlfn.IFS(H771="Majandamiskulud","2.1",H771="Tööjõukulud","2.2",H771="Muud kulud","2.4",H771="Muud tegevuskulud","2.4",H771="Sotsiaaltoetused","2.3",H771="Muud antud toetused ja ülekanded","2.3",H771="Materiaalsete ja immateriaalsete vara soetamine/renoveerimine","4")</f>
        <v>2.4</v>
      </c>
    </row>
    <row r="772" spans="1:22" x14ac:dyDescent="0.3">
      <c r="A772" s="22" t="s">
        <v>29</v>
      </c>
      <c r="B772" s="22" t="s">
        <v>30</v>
      </c>
      <c r="C772" s="22" t="s">
        <v>31</v>
      </c>
      <c r="D772" s="22" t="s">
        <v>32</v>
      </c>
      <c r="E772" s="22" t="s">
        <v>112</v>
      </c>
      <c r="F772" s="22" t="s">
        <v>113</v>
      </c>
      <c r="G772" s="22" t="s">
        <v>163</v>
      </c>
      <c r="H772" s="22" t="s">
        <v>82</v>
      </c>
      <c r="I772" s="22" t="s">
        <v>37</v>
      </c>
      <c r="J772" s="22" t="s">
        <v>61</v>
      </c>
      <c r="K772" s="22" t="s">
        <v>62</v>
      </c>
      <c r="L772" s="23">
        <v>7720.5974999999999</v>
      </c>
      <c r="M772" s="23">
        <v>0</v>
      </c>
      <c r="N772" s="23">
        <v>7716.1289999999999</v>
      </c>
      <c r="O772" s="23">
        <v>4.4684999999999491</v>
      </c>
      <c r="P772" s="23">
        <f>O772</f>
        <v>4.4684999999999491</v>
      </c>
      <c r="Q772" s="23">
        <f>P772</f>
        <v>4.4684999999999491</v>
      </c>
      <c r="R772" s="23">
        <v>0</v>
      </c>
      <c r="S772" s="23">
        <f t="shared" si="67"/>
        <v>4.4684999999999491</v>
      </c>
      <c r="T772" s="23">
        <v>0</v>
      </c>
      <c r="U772" s="23"/>
      <c r="V772" s="35" t="str" cm="1">
        <f t="array" ref="V772">_xlfn.IFS(H772="Majandamiskulud","2.1",H772="Tööjõukulud","2.2",H772="Muud kulud","2.4",H772="Muud tegevuskulud","2.4",H772="Sotsiaaltoetused","2.3",H772="Muud antud toetused ja ülekanded","2.3",H772="Materiaalsete ja immateriaalsete vara soetamine/renoveerimine","4")</f>
        <v>2.4</v>
      </c>
    </row>
    <row r="773" spans="1:22" x14ac:dyDescent="0.3">
      <c r="A773" s="22" t="s">
        <v>29</v>
      </c>
      <c r="B773" s="22" t="s">
        <v>30</v>
      </c>
      <c r="C773" s="22" t="s">
        <v>31</v>
      </c>
      <c r="D773" s="22" t="s">
        <v>32</v>
      </c>
      <c r="E773" s="22" t="s">
        <v>112</v>
      </c>
      <c r="F773" s="22" t="s">
        <v>113</v>
      </c>
      <c r="G773" s="22" t="s">
        <v>163</v>
      </c>
      <c r="H773" s="22" t="s">
        <v>82</v>
      </c>
      <c r="I773" s="22" t="s">
        <v>37</v>
      </c>
      <c r="J773" s="22" t="s">
        <v>165</v>
      </c>
      <c r="K773" s="22" t="s">
        <v>166</v>
      </c>
      <c r="L773" s="23">
        <v>92.981999999999999</v>
      </c>
      <c r="M773" s="23">
        <v>0</v>
      </c>
      <c r="N773" s="23">
        <v>92.981999999999999</v>
      </c>
      <c r="O773" s="23">
        <v>0</v>
      </c>
      <c r="P773" s="23">
        <v>0</v>
      </c>
      <c r="Q773" s="23">
        <v>0</v>
      </c>
      <c r="R773" s="23">
        <v>0</v>
      </c>
      <c r="S773" s="23">
        <f t="shared" si="67"/>
        <v>0</v>
      </c>
      <c r="T773" s="23">
        <f>O773</f>
        <v>0</v>
      </c>
      <c r="U773" s="23"/>
      <c r="V773" s="35" t="str" cm="1">
        <f t="array" ref="V773">_xlfn.IFS(H773="Majandamiskulud","2.1",H773="Tööjõukulud","2.2",H773="Muud kulud","2.4",H773="Muud tegevuskulud","2.4",H773="Sotsiaaltoetused","2.3",H773="Muud antud toetused ja ülekanded","2.3",H773="Materiaalsete ja immateriaalsete vara soetamine/renoveerimine","4")</f>
        <v>2.4</v>
      </c>
    </row>
    <row r="774" spans="1:22" x14ac:dyDescent="0.3">
      <c r="A774" s="22" t="s">
        <v>29</v>
      </c>
      <c r="B774" s="22" t="s">
        <v>30</v>
      </c>
      <c r="C774" s="22" t="s">
        <v>31</v>
      </c>
      <c r="D774" s="22" t="s">
        <v>32</v>
      </c>
      <c r="E774" s="22" t="s">
        <v>33</v>
      </c>
      <c r="F774" s="22" t="s">
        <v>34</v>
      </c>
      <c r="G774" s="22" t="s">
        <v>163</v>
      </c>
      <c r="H774" s="22" t="s">
        <v>36</v>
      </c>
      <c r="I774" s="22" t="s">
        <v>37</v>
      </c>
      <c r="J774" s="22" t="s">
        <v>38</v>
      </c>
      <c r="K774" s="22" t="s">
        <v>38</v>
      </c>
      <c r="L774" s="23">
        <v>1731944.1791932313</v>
      </c>
      <c r="M774" s="23">
        <v>73463.455234555746</v>
      </c>
      <c r="N774" s="23">
        <v>1578365.6344634462</v>
      </c>
      <c r="O774" s="23">
        <v>153578.544729785</v>
      </c>
      <c r="P774" s="23">
        <f>O774</f>
        <v>153578.544729785</v>
      </c>
      <c r="Q774" s="23">
        <f>P774</f>
        <v>153578.544729785</v>
      </c>
      <c r="R774" s="23">
        <v>0</v>
      </c>
      <c r="S774" s="23">
        <f t="shared" si="67"/>
        <v>153578.544729785</v>
      </c>
      <c r="T774" s="23">
        <v>0</v>
      </c>
      <c r="U774" s="23"/>
      <c r="V774" s="35" t="str" cm="1">
        <f t="array" ref="V774">_xlfn.IFS(H774="Majandamiskulud","2.1",H774="Tööjõukulud","2.2",H774="Muud kulud","2.4",H774="Muud tegevuskulud","2.4",H774="Sotsiaaltoetused","2.3",H774="Muud antud toetused ja ülekanded","2.3",H774="Materiaalsete ja immateriaalsete vara soetamine/renoveerimine","4")</f>
        <v>2.1</v>
      </c>
    </row>
    <row r="775" spans="1:22" x14ac:dyDescent="0.3">
      <c r="A775" s="22" t="s">
        <v>29</v>
      </c>
      <c r="B775" s="22" t="s">
        <v>30</v>
      </c>
      <c r="C775" s="22" t="s">
        <v>31</v>
      </c>
      <c r="D775" s="22" t="s">
        <v>32</v>
      </c>
      <c r="E775" s="22" t="s">
        <v>33</v>
      </c>
      <c r="F775" s="22" t="s">
        <v>34</v>
      </c>
      <c r="G775" s="22" t="s">
        <v>163</v>
      </c>
      <c r="H775" s="22" t="s">
        <v>36</v>
      </c>
      <c r="I775" s="22" t="s">
        <v>37</v>
      </c>
      <c r="J775" s="22" t="s">
        <v>39</v>
      </c>
      <c r="K775" s="22" t="s">
        <v>40</v>
      </c>
      <c r="L775" s="23">
        <v>1484867.7856499734</v>
      </c>
      <c r="M775" s="23">
        <v>0</v>
      </c>
      <c r="N775" s="23">
        <v>1391859.8611080602</v>
      </c>
      <c r="O775" s="23">
        <v>93007.924541913075</v>
      </c>
      <c r="P775" s="23">
        <v>0</v>
      </c>
      <c r="Q775" s="23">
        <v>0</v>
      </c>
      <c r="R775" s="23">
        <v>0</v>
      </c>
      <c r="S775" s="23">
        <f t="shared" si="67"/>
        <v>0</v>
      </c>
      <c r="T775" s="23">
        <f>O775</f>
        <v>93007.924541913075</v>
      </c>
      <c r="U775" s="23"/>
      <c r="V775" s="35" t="str" cm="1">
        <f t="array" ref="V775">_xlfn.IFS(H775="Majandamiskulud","2.1",H775="Tööjõukulud","2.2",H775="Muud kulud","2.4",H775="Muud tegevuskulud","2.4",H775="Sotsiaaltoetused","2.3",H775="Muud antud toetused ja ülekanded","2.3",H775="Materiaalsete ja immateriaalsete vara soetamine/renoveerimine","4")</f>
        <v>2.1</v>
      </c>
    </row>
    <row r="776" spans="1:22" x14ac:dyDescent="0.3">
      <c r="A776" s="22" t="s">
        <v>29</v>
      </c>
      <c r="B776" s="22" t="s">
        <v>30</v>
      </c>
      <c r="C776" s="22" t="s">
        <v>31</v>
      </c>
      <c r="D776" s="22" t="s">
        <v>32</v>
      </c>
      <c r="E776" s="22" t="s">
        <v>33</v>
      </c>
      <c r="F776" s="22" t="s">
        <v>34</v>
      </c>
      <c r="G776" s="22" t="s">
        <v>163</v>
      </c>
      <c r="H776" s="22" t="s">
        <v>36</v>
      </c>
      <c r="I776" s="22" t="s">
        <v>37</v>
      </c>
      <c r="J776" s="22" t="s">
        <v>53</v>
      </c>
      <c r="K776" s="22" t="s">
        <v>164</v>
      </c>
      <c r="L776" s="23">
        <v>71667.640793999992</v>
      </c>
      <c r="M776" s="23">
        <v>0</v>
      </c>
      <c r="N776" s="23">
        <v>71489.196060000002</v>
      </c>
      <c r="O776" s="23">
        <v>178.44473400000425</v>
      </c>
      <c r="P776" s="23">
        <v>0</v>
      </c>
      <c r="Q776" s="23">
        <v>0</v>
      </c>
      <c r="R776" s="23">
        <v>0</v>
      </c>
      <c r="S776" s="23">
        <f t="shared" si="67"/>
        <v>0</v>
      </c>
      <c r="T776" s="23">
        <f>O776</f>
        <v>178.44473400000425</v>
      </c>
      <c r="U776" s="23"/>
      <c r="V776" s="35" t="str" cm="1">
        <f t="array" ref="V776">_xlfn.IFS(H776="Majandamiskulud","2.1",H776="Tööjõukulud","2.2",H776="Muud kulud","2.4",H776="Muud tegevuskulud","2.4",H776="Sotsiaaltoetused","2.3",H776="Muud antud toetused ja ülekanded","2.3",H776="Materiaalsete ja immateriaalsete vara soetamine/renoveerimine","4")</f>
        <v>2.1</v>
      </c>
    </row>
    <row r="777" spans="1:22" x14ac:dyDescent="0.3">
      <c r="A777" s="22" t="s">
        <v>29</v>
      </c>
      <c r="B777" s="22" t="s">
        <v>30</v>
      </c>
      <c r="C777" s="22" t="s">
        <v>31</v>
      </c>
      <c r="D777" s="22" t="s">
        <v>32</v>
      </c>
      <c r="E777" s="22" t="s">
        <v>33</v>
      </c>
      <c r="F777" s="22" t="s">
        <v>34</v>
      </c>
      <c r="G777" s="22" t="s">
        <v>163</v>
      </c>
      <c r="H777" s="22" t="s">
        <v>36</v>
      </c>
      <c r="I777" s="22" t="s">
        <v>37</v>
      </c>
      <c r="J777" s="22" t="s">
        <v>148</v>
      </c>
      <c r="K777" s="22" t="s">
        <v>149</v>
      </c>
      <c r="L777" s="23">
        <v>1682.6861129624479</v>
      </c>
      <c r="M777" s="23">
        <v>1682.6861129624479</v>
      </c>
      <c r="N777" s="23">
        <v>1663.3366738404375</v>
      </c>
      <c r="O777" s="23">
        <v>19.349439122010779</v>
      </c>
      <c r="P777" s="23">
        <v>0</v>
      </c>
      <c r="Q777" s="23">
        <v>0</v>
      </c>
      <c r="R777" s="23">
        <v>0</v>
      </c>
      <c r="S777" s="23">
        <f t="shared" si="67"/>
        <v>0</v>
      </c>
      <c r="T777" s="23">
        <f>O777</f>
        <v>19.349439122010779</v>
      </c>
      <c r="U777" s="23"/>
      <c r="V777" s="35" t="str" cm="1">
        <f t="array" ref="V777">_xlfn.IFS(H777="Majandamiskulud","2.1",H777="Tööjõukulud","2.2",H777="Muud kulud","2.4",H777="Muud tegevuskulud","2.4",H777="Sotsiaaltoetused","2.3",H777="Muud antud toetused ja ülekanded","2.3",H777="Materiaalsete ja immateriaalsete vara soetamine/renoveerimine","4")</f>
        <v>2.1</v>
      </c>
    </row>
    <row r="778" spans="1:22" x14ac:dyDescent="0.3">
      <c r="A778" s="22" t="s">
        <v>29</v>
      </c>
      <c r="B778" s="22" t="s">
        <v>30</v>
      </c>
      <c r="C778" s="22" t="s">
        <v>31</v>
      </c>
      <c r="D778" s="22" t="s">
        <v>32</v>
      </c>
      <c r="E778" s="22" t="s">
        <v>33</v>
      </c>
      <c r="F778" s="22" t="s">
        <v>34</v>
      </c>
      <c r="G778" s="22" t="s">
        <v>163</v>
      </c>
      <c r="H778" s="22" t="s">
        <v>36</v>
      </c>
      <c r="I778" s="22" t="s">
        <v>37</v>
      </c>
      <c r="J778" s="22" t="s">
        <v>100</v>
      </c>
      <c r="K778" s="22" t="s">
        <v>101</v>
      </c>
      <c r="L778" s="23">
        <v>23817.2899</v>
      </c>
      <c r="M778" s="23">
        <v>0</v>
      </c>
      <c r="N778" s="23">
        <v>19327.290000000005</v>
      </c>
      <c r="O778" s="23">
        <v>4489.9998999999953</v>
      </c>
      <c r="P778" s="23">
        <f t="shared" ref="P778:Q781" si="70">O778</f>
        <v>4489.9998999999953</v>
      </c>
      <c r="Q778" s="23">
        <f t="shared" si="70"/>
        <v>4489.9998999999953</v>
      </c>
      <c r="R778" s="23">
        <v>0</v>
      </c>
      <c r="S778" s="23">
        <f t="shared" si="67"/>
        <v>4489.9998999999953</v>
      </c>
      <c r="T778" s="23">
        <v>0</v>
      </c>
      <c r="U778" s="23"/>
      <c r="V778" s="35" t="str" cm="1">
        <f t="array" ref="V778">_xlfn.IFS(H778="Majandamiskulud","2.1",H778="Tööjõukulud","2.2",H778="Muud kulud","2.4",H778="Muud tegevuskulud","2.4",H778="Sotsiaaltoetused","2.3",H778="Muud antud toetused ja ülekanded","2.3",H778="Materiaalsete ja immateriaalsete vara soetamine/renoveerimine","4")</f>
        <v>2.1</v>
      </c>
    </row>
    <row r="779" spans="1:22" x14ac:dyDescent="0.3">
      <c r="A779" s="22" t="s">
        <v>29</v>
      </c>
      <c r="B779" s="22" t="s">
        <v>30</v>
      </c>
      <c r="C779" s="22" t="s">
        <v>31</v>
      </c>
      <c r="D779" s="22" t="s">
        <v>32</v>
      </c>
      <c r="E779" s="22" t="s">
        <v>33</v>
      </c>
      <c r="F779" s="22" t="s">
        <v>34</v>
      </c>
      <c r="G779" s="22" t="s">
        <v>163</v>
      </c>
      <c r="H779" s="22" t="s">
        <v>63</v>
      </c>
      <c r="I779" s="22" t="s">
        <v>37</v>
      </c>
      <c r="J779" s="22" t="s">
        <v>38</v>
      </c>
      <c r="K779" s="22" t="s">
        <v>38</v>
      </c>
      <c r="L779" s="23">
        <v>1561.0394299999998</v>
      </c>
      <c r="M779" s="23">
        <v>0</v>
      </c>
      <c r="N779" s="23">
        <v>1561.0394299999998</v>
      </c>
      <c r="O779" s="23">
        <v>0</v>
      </c>
      <c r="P779" s="23">
        <f t="shared" si="70"/>
        <v>0</v>
      </c>
      <c r="Q779" s="23">
        <f t="shared" si="70"/>
        <v>0</v>
      </c>
      <c r="R779" s="23">
        <v>0</v>
      </c>
      <c r="S779" s="23">
        <f t="shared" si="67"/>
        <v>0</v>
      </c>
      <c r="T779" s="23">
        <v>0</v>
      </c>
      <c r="U779" s="23"/>
      <c r="V779" s="35" t="str" cm="1">
        <f t="array" ref="V779">_xlfn.IFS(H779="Majandamiskulud","2.1",H779="Tööjõukulud","2.2",H779="Muud kulud","2.4",H779="Muud tegevuskulud","2.4",H779="Sotsiaaltoetused","2.3",H779="Muud antud toetused ja ülekanded","2.3",H779="Materiaalsete ja immateriaalsete vara soetamine/renoveerimine","4")</f>
        <v>2.3</v>
      </c>
    </row>
    <row r="780" spans="1:22" x14ac:dyDescent="0.3">
      <c r="A780" s="22" t="s">
        <v>29</v>
      </c>
      <c r="B780" s="22" t="s">
        <v>30</v>
      </c>
      <c r="C780" s="22" t="s">
        <v>31</v>
      </c>
      <c r="D780" s="22" t="s">
        <v>32</v>
      </c>
      <c r="E780" s="22" t="s">
        <v>33</v>
      </c>
      <c r="F780" s="22" t="s">
        <v>34</v>
      </c>
      <c r="G780" s="22" t="s">
        <v>163</v>
      </c>
      <c r="H780" s="22" t="s">
        <v>45</v>
      </c>
      <c r="I780" s="22" t="s">
        <v>37</v>
      </c>
      <c r="J780" s="22" t="s">
        <v>38</v>
      </c>
      <c r="K780" s="22" t="s">
        <v>38</v>
      </c>
      <c r="L780" s="23">
        <v>6422.3422697631977</v>
      </c>
      <c r="M780" s="23">
        <v>0</v>
      </c>
      <c r="N780" s="23">
        <v>6291.2665320035958</v>
      </c>
      <c r="O780" s="23">
        <v>131.07573775959969</v>
      </c>
      <c r="P780" s="23">
        <f t="shared" si="70"/>
        <v>131.07573775959969</v>
      </c>
      <c r="Q780" s="23">
        <f t="shared" si="70"/>
        <v>131.07573775959969</v>
      </c>
      <c r="R780" s="23">
        <v>0</v>
      </c>
      <c r="S780" s="23">
        <f t="shared" si="67"/>
        <v>131.07573775959969</v>
      </c>
      <c r="T780" s="23">
        <v>0</v>
      </c>
      <c r="U780" s="23"/>
      <c r="V780" s="35" t="str" cm="1">
        <f t="array" ref="V780">_xlfn.IFS(H780="Majandamiskulud","2.1",H780="Tööjõukulud","2.2",H780="Muud kulud","2.4",H780="Muud tegevuskulud","2.4",H780="Sotsiaaltoetused","2.3",H780="Muud antud toetused ja ülekanded","2.3",H780="Materiaalsete ja immateriaalsete vara soetamine/renoveerimine","4")</f>
        <v>2.4</v>
      </c>
    </row>
    <row r="781" spans="1:22" x14ac:dyDescent="0.3">
      <c r="A781" s="22" t="s">
        <v>29</v>
      </c>
      <c r="B781" s="22" t="s">
        <v>30</v>
      </c>
      <c r="C781" s="22" t="s">
        <v>31</v>
      </c>
      <c r="D781" s="22" t="s">
        <v>32</v>
      </c>
      <c r="E781" s="22" t="s">
        <v>33</v>
      </c>
      <c r="F781" s="22" t="s">
        <v>34</v>
      </c>
      <c r="G781" s="22" t="s">
        <v>163</v>
      </c>
      <c r="H781" s="22" t="s">
        <v>66</v>
      </c>
      <c r="I781" s="22" t="s">
        <v>37</v>
      </c>
      <c r="J781" s="22" t="s">
        <v>38</v>
      </c>
      <c r="K781" s="22" t="s">
        <v>38</v>
      </c>
      <c r="L781" s="23">
        <v>211.7525</v>
      </c>
      <c r="M781" s="23">
        <v>0</v>
      </c>
      <c r="N781" s="23">
        <v>211.7525</v>
      </c>
      <c r="O781" s="23">
        <v>-3.5527136788005009E-15</v>
      </c>
      <c r="P781" s="23">
        <f t="shared" si="70"/>
        <v>-3.5527136788005009E-15</v>
      </c>
      <c r="Q781" s="23">
        <f t="shared" si="70"/>
        <v>-3.5527136788005009E-15</v>
      </c>
      <c r="R781" s="23">
        <v>0</v>
      </c>
      <c r="S781" s="23">
        <f t="shared" si="67"/>
        <v>-3.5527136788005009E-15</v>
      </c>
      <c r="T781" s="23">
        <v>0</v>
      </c>
      <c r="U781" s="23"/>
      <c r="V781" s="35" t="str" cm="1">
        <f t="array" ref="V781">_xlfn.IFS(H781="Majandamiskulud","2.1",H781="Tööjõukulud","2.2",H781="Muud kulud","2.4",H781="Muud tegevuskulud","2.4",H781="Sotsiaaltoetused","2.3",H781="Muud antud toetused ja ülekanded","2.3",H781="Materiaalsete ja immateriaalsete vara soetamine/renoveerimine","4")</f>
        <v>2.3</v>
      </c>
    </row>
    <row r="782" spans="1:22" x14ac:dyDescent="0.3">
      <c r="A782" s="22" t="s">
        <v>29</v>
      </c>
      <c r="B782" s="22" t="s">
        <v>30</v>
      </c>
      <c r="C782" s="22" t="s">
        <v>31</v>
      </c>
      <c r="D782" s="22" t="s">
        <v>32</v>
      </c>
      <c r="E782" s="22" t="s">
        <v>33</v>
      </c>
      <c r="F782" s="22" t="s">
        <v>34</v>
      </c>
      <c r="G782" s="22" t="s">
        <v>163</v>
      </c>
      <c r="H782" s="22" t="s">
        <v>46</v>
      </c>
      <c r="I782" s="22" t="s">
        <v>37</v>
      </c>
      <c r="J782" s="22" t="s">
        <v>38</v>
      </c>
      <c r="K782" s="22" t="s">
        <v>38</v>
      </c>
      <c r="L782" s="23">
        <v>11883898.403648313</v>
      </c>
      <c r="M782" s="23">
        <v>250136.27633769065</v>
      </c>
      <c r="N782" s="23">
        <v>11923175.494328612</v>
      </c>
      <c r="O782" s="23">
        <v>-39277.090680297464</v>
      </c>
      <c r="P782" s="23">
        <v>0</v>
      </c>
      <c r="Q782" s="23">
        <v>0</v>
      </c>
      <c r="R782" s="23">
        <v>0</v>
      </c>
      <c r="S782" s="23">
        <f t="shared" si="67"/>
        <v>0</v>
      </c>
      <c r="T782" s="23">
        <v>0</v>
      </c>
      <c r="U782" s="23"/>
      <c r="V782" s="35" t="str" cm="1">
        <f t="array" ref="V782">_xlfn.IFS(H782="Majandamiskulud","2.1",H782="Tööjõukulud","2.2",H782="Muud kulud","2.4",H782="Muud tegevuskulud","2.4",H782="Sotsiaaltoetused","2.3",H782="Muud antud toetused ja ülekanded","2.3",H782="Materiaalsete ja immateriaalsete vara soetamine/renoveerimine","4")</f>
        <v>2.2</v>
      </c>
    </row>
    <row r="783" spans="1:22" x14ac:dyDescent="0.3">
      <c r="A783" s="22" t="s">
        <v>29</v>
      </c>
      <c r="B783" s="22" t="s">
        <v>30</v>
      </c>
      <c r="C783" s="22" t="s">
        <v>31</v>
      </c>
      <c r="D783" s="22" t="s">
        <v>32</v>
      </c>
      <c r="E783" s="22" t="s">
        <v>33</v>
      </c>
      <c r="F783" s="22" t="s">
        <v>34</v>
      </c>
      <c r="G783" s="22" t="s">
        <v>163</v>
      </c>
      <c r="H783" s="22" t="s">
        <v>46</v>
      </c>
      <c r="I783" s="22" t="s">
        <v>37</v>
      </c>
      <c r="J783" s="22" t="s">
        <v>159</v>
      </c>
      <c r="K783" s="22" t="s">
        <v>160</v>
      </c>
      <c r="L783" s="23">
        <v>2824.7622568100001</v>
      </c>
      <c r="M783" s="23">
        <v>2824.7622568100001</v>
      </c>
      <c r="N783" s="23">
        <v>2824.7622568100001</v>
      </c>
      <c r="O783" s="23">
        <v>-4.5474735088646412E-13</v>
      </c>
      <c r="P783" s="23"/>
      <c r="Q783" s="23">
        <v>0</v>
      </c>
      <c r="R783" s="23">
        <v>0</v>
      </c>
      <c r="S783" s="23">
        <f t="shared" si="67"/>
        <v>0</v>
      </c>
      <c r="T783" s="23">
        <v>0</v>
      </c>
      <c r="U783" s="23"/>
      <c r="V783" s="35" t="str" cm="1">
        <f t="array" ref="V783">_xlfn.IFS(H783="Majandamiskulud","2.1",H783="Tööjõukulud","2.2",H783="Muud kulud","2.4",H783="Muud tegevuskulud","2.4",H783="Sotsiaaltoetused","2.3",H783="Muud antud toetused ja ülekanded","2.3",H783="Materiaalsete ja immateriaalsete vara soetamine/renoveerimine","4")</f>
        <v>2.2</v>
      </c>
    </row>
    <row r="784" spans="1:22" x14ac:dyDescent="0.3">
      <c r="A784" s="22" t="s">
        <v>29</v>
      </c>
      <c r="B784" s="22" t="s">
        <v>30</v>
      </c>
      <c r="C784" s="22" t="s">
        <v>31</v>
      </c>
      <c r="D784" s="22" t="s">
        <v>32</v>
      </c>
      <c r="E784" s="22" t="s">
        <v>33</v>
      </c>
      <c r="F784" s="22" t="s">
        <v>34</v>
      </c>
      <c r="G784" s="22" t="s">
        <v>163</v>
      </c>
      <c r="H784" s="22" t="s">
        <v>46</v>
      </c>
      <c r="I784" s="22" t="s">
        <v>37</v>
      </c>
      <c r="J784" s="22" t="s">
        <v>140</v>
      </c>
      <c r="K784" s="22" t="s">
        <v>141</v>
      </c>
      <c r="L784" s="23">
        <v>0</v>
      </c>
      <c r="M784" s="23">
        <v>0</v>
      </c>
      <c r="N784" s="23">
        <v>504.59519637</v>
      </c>
      <c r="O784" s="23">
        <v>-504.59519637</v>
      </c>
      <c r="P784" s="23">
        <f>O784</f>
        <v>-504.59519637</v>
      </c>
      <c r="Q784" s="23">
        <v>0</v>
      </c>
      <c r="R784" s="23">
        <v>0</v>
      </c>
      <c r="S784" s="23">
        <f t="shared" si="67"/>
        <v>0</v>
      </c>
      <c r="T784" s="23">
        <f>P784</f>
        <v>-504.59519637</v>
      </c>
      <c r="U784" s="23"/>
      <c r="V784" s="35" t="str" cm="1">
        <f t="array" ref="V784">_xlfn.IFS(H784="Majandamiskulud","2.1",H784="Tööjõukulud","2.2",H784="Muud kulud","2.4",H784="Muud tegevuskulud","2.4",H784="Sotsiaaltoetused","2.3",H784="Muud antud toetused ja ülekanded","2.3",H784="Materiaalsete ja immateriaalsete vara soetamine/renoveerimine","4")</f>
        <v>2.2</v>
      </c>
    </row>
    <row r="785" spans="1:22" x14ac:dyDescent="0.3">
      <c r="A785" s="22" t="s">
        <v>29</v>
      </c>
      <c r="B785" s="22" t="s">
        <v>30</v>
      </c>
      <c r="C785" s="22" t="s">
        <v>31</v>
      </c>
      <c r="D785" s="22" t="s">
        <v>32</v>
      </c>
      <c r="E785" s="22" t="s">
        <v>33</v>
      </c>
      <c r="F785" s="22" t="s">
        <v>34</v>
      </c>
      <c r="G785" s="22" t="s">
        <v>163</v>
      </c>
      <c r="H785" s="22" t="s">
        <v>46</v>
      </c>
      <c r="I785" s="22" t="s">
        <v>37</v>
      </c>
      <c r="J785" s="22" t="s">
        <v>100</v>
      </c>
      <c r="K785" s="22" t="s">
        <v>101</v>
      </c>
      <c r="L785" s="23">
        <v>98524.71</v>
      </c>
      <c r="M785" s="23">
        <v>0</v>
      </c>
      <c r="N785" s="23">
        <v>73532.87000000001</v>
      </c>
      <c r="O785" s="23">
        <v>24991.839999999997</v>
      </c>
      <c r="P785" s="23">
        <f>O785</f>
        <v>24991.839999999997</v>
      </c>
      <c r="Q785" s="23">
        <f>P785</f>
        <v>24991.839999999997</v>
      </c>
      <c r="R785" s="23">
        <v>0</v>
      </c>
      <c r="S785" s="23">
        <f t="shared" si="67"/>
        <v>24991.839999999997</v>
      </c>
      <c r="T785" s="23">
        <v>0</v>
      </c>
      <c r="U785" s="23"/>
      <c r="V785" s="35" t="str" cm="1">
        <f t="array" ref="V785">_xlfn.IFS(H785="Majandamiskulud","2.1",H785="Tööjõukulud","2.2",H785="Muud kulud","2.4",H785="Muud tegevuskulud","2.4",H785="Sotsiaaltoetused","2.3",H785="Muud antud toetused ja ülekanded","2.3",H785="Materiaalsete ja immateriaalsete vara soetamine/renoveerimine","4")</f>
        <v>2.2</v>
      </c>
    </row>
    <row r="786" spans="1:22" x14ac:dyDescent="0.3">
      <c r="A786" s="22" t="s">
        <v>29</v>
      </c>
      <c r="B786" s="22" t="s">
        <v>30</v>
      </c>
      <c r="C786" s="22" t="s">
        <v>31</v>
      </c>
      <c r="D786" s="22" t="s">
        <v>32</v>
      </c>
      <c r="E786" s="22" t="s">
        <v>33</v>
      </c>
      <c r="F786" s="22" t="s">
        <v>34</v>
      </c>
      <c r="G786" s="22" t="s">
        <v>163</v>
      </c>
      <c r="H786" s="22" t="s">
        <v>82</v>
      </c>
      <c r="I786" s="22" t="s">
        <v>37</v>
      </c>
      <c r="J786" s="22" t="s">
        <v>38</v>
      </c>
      <c r="K786" s="22" t="s">
        <v>38</v>
      </c>
      <c r="L786" s="23">
        <v>3894.4132580597998</v>
      </c>
      <c r="M786" s="23">
        <v>0</v>
      </c>
      <c r="N786" s="23">
        <v>3348.5201862447498</v>
      </c>
      <c r="O786" s="23">
        <v>545.89307181505012</v>
      </c>
      <c r="P786" s="23">
        <f>O786</f>
        <v>545.89307181505012</v>
      </c>
      <c r="Q786" s="23">
        <f>P786</f>
        <v>545.89307181505012</v>
      </c>
      <c r="R786" s="23">
        <v>0</v>
      </c>
      <c r="S786" s="23">
        <f t="shared" si="67"/>
        <v>545.89307181505012</v>
      </c>
      <c r="T786" s="23">
        <v>0</v>
      </c>
      <c r="U786" s="23"/>
      <c r="V786" s="35" t="str" cm="1">
        <f t="array" ref="V786">_xlfn.IFS(H786="Majandamiskulud","2.1",H786="Tööjõukulud","2.2",H786="Muud kulud","2.4",H786="Muud tegevuskulud","2.4",H786="Sotsiaaltoetused","2.3",H786="Muud antud toetused ja ülekanded","2.3",H786="Materiaalsete ja immateriaalsete vara soetamine/renoveerimine","4")</f>
        <v>2.4</v>
      </c>
    </row>
    <row r="787" spans="1:22" x14ac:dyDescent="0.3">
      <c r="A787" s="22" t="s">
        <v>29</v>
      </c>
      <c r="B787" s="22" t="s">
        <v>30</v>
      </c>
      <c r="C787" s="22" t="s">
        <v>31</v>
      </c>
      <c r="D787" s="22" t="s">
        <v>32</v>
      </c>
      <c r="E787" s="22" t="s">
        <v>33</v>
      </c>
      <c r="F787" s="22" t="s">
        <v>34</v>
      </c>
      <c r="G787" s="22" t="s">
        <v>163</v>
      </c>
      <c r="H787" s="22" t="s">
        <v>82</v>
      </c>
      <c r="I787" s="22" t="s">
        <v>37</v>
      </c>
      <c r="J787" s="22" t="s">
        <v>59</v>
      </c>
      <c r="K787" s="22" t="s">
        <v>60</v>
      </c>
      <c r="L787" s="23">
        <v>0</v>
      </c>
      <c r="M787" s="23">
        <v>0</v>
      </c>
      <c r="N787" s="23">
        <v>1.6416197263500001</v>
      </c>
      <c r="O787" s="23">
        <v>-1.6416197263500001</v>
      </c>
      <c r="P787" s="23">
        <v>0</v>
      </c>
      <c r="Q787" s="23">
        <f>P787</f>
        <v>0</v>
      </c>
      <c r="R787" s="23">
        <v>0</v>
      </c>
      <c r="S787" s="23">
        <f t="shared" si="67"/>
        <v>0</v>
      </c>
      <c r="T787" s="23">
        <v>0</v>
      </c>
      <c r="U787" s="23"/>
      <c r="V787" s="35" t="str" cm="1">
        <f t="array" ref="V787">_xlfn.IFS(H787="Majandamiskulud","2.1",H787="Tööjõukulud","2.2",H787="Muud kulud","2.4",H787="Muud tegevuskulud","2.4",H787="Sotsiaaltoetused","2.3",H787="Muud antud toetused ja ülekanded","2.3",H787="Materiaalsete ja immateriaalsete vara soetamine/renoveerimine","4")</f>
        <v>2.4</v>
      </c>
    </row>
    <row r="788" spans="1:22" x14ac:dyDescent="0.3">
      <c r="A788" s="22" t="s">
        <v>29</v>
      </c>
      <c r="B788" s="22" t="s">
        <v>30</v>
      </c>
      <c r="C788" s="22" t="s">
        <v>31</v>
      </c>
      <c r="D788" s="22" t="s">
        <v>47</v>
      </c>
      <c r="E788" s="22" t="s">
        <v>114</v>
      </c>
      <c r="F788" s="22" t="s">
        <v>115</v>
      </c>
      <c r="G788" s="22" t="s">
        <v>163</v>
      </c>
      <c r="H788" s="22" t="s">
        <v>36</v>
      </c>
      <c r="I788" s="22" t="s">
        <v>37</v>
      </c>
      <c r="J788" s="22" t="s">
        <v>38</v>
      </c>
      <c r="K788" s="22" t="s">
        <v>38</v>
      </c>
      <c r="L788" s="23">
        <v>9623526.9525765404</v>
      </c>
      <c r="M788" s="23">
        <v>1244483.7342851048</v>
      </c>
      <c r="N788" s="23">
        <v>8537745.4919556212</v>
      </c>
      <c r="O788" s="23">
        <v>1085781.4606209211</v>
      </c>
      <c r="P788" s="23">
        <f>O788</f>
        <v>1085781.4606209211</v>
      </c>
      <c r="Q788" s="23">
        <f>P788</f>
        <v>1085781.4606209211</v>
      </c>
      <c r="R788" s="23">
        <v>0</v>
      </c>
      <c r="S788" s="23">
        <f t="shared" si="67"/>
        <v>1085781.4606209211</v>
      </c>
      <c r="T788" s="23">
        <v>0</v>
      </c>
      <c r="U788" s="23"/>
      <c r="V788" s="35" t="str" cm="1">
        <f t="array" ref="V788">_xlfn.IFS(H788="Majandamiskulud","2.1",H788="Tööjõukulud","2.2",H788="Muud kulud","2.4",H788="Muud tegevuskulud","2.4",H788="Sotsiaaltoetused","2.3",H788="Muud antud toetused ja ülekanded","2.3",H788="Materiaalsete ja immateriaalsete vara soetamine/renoveerimine","4")</f>
        <v>2.1</v>
      </c>
    </row>
    <row r="789" spans="1:22" x14ac:dyDescent="0.3">
      <c r="A789" s="22" t="s">
        <v>29</v>
      </c>
      <c r="B789" s="22" t="s">
        <v>30</v>
      </c>
      <c r="C789" s="22" t="s">
        <v>31</v>
      </c>
      <c r="D789" s="22" t="s">
        <v>47</v>
      </c>
      <c r="E789" s="22" t="s">
        <v>114</v>
      </c>
      <c r="F789" s="22" t="s">
        <v>115</v>
      </c>
      <c r="G789" s="22" t="s">
        <v>163</v>
      </c>
      <c r="H789" s="22" t="s">
        <v>36</v>
      </c>
      <c r="I789" s="22" t="s">
        <v>37</v>
      </c>
      <c r="J789" s="22" t="s">
        <v>39</v>
      </c>
      <c r="K789" s="22" t="s">
        <v>40</v>
      </c>
      <c r="L789" s="23">
        <v>8761775.1104309671</v>
      </c>
      <c r="M789" s="23">
        <v>0</v>
      </c>
      <c r="N789" s="23">
        <v>8188234.8831965635</v>
      </c>
      <c r="O789" s="23">
        <v>573540.22723440407</v>
      </c>
      <c r="P789" s="23">
        <v>0</v>
      </c>
      <c r="Q789" s="23"/>
      <c r="R789" s="23">
        <v>0</v>
      </c>
      <c r="S789" s="23">
        <f t="shared" si="67"/>
        <v>0</v>
      </c>
      <c r="T789" s="23">
        <f>O789</f>
        <v>573540.22723440407</v>
      </c>
      <c r="U789" s="23"/>
      <c r="V789" s="35" t="str" cm="1">
        <f t="array" ref="V789">_xlfn.IFS(H789="Majandamiskulud","2.1",H789="Tööjõukulud","2.2",H789="Muud kulud","2.4",H789="Muud tegevuskulud","2.4",H789="Sotsiaaltoetused","2.3",H789="Muud antud toetused ja ülekanded","2.3",H789="Materiaalsete ja immateriaalsete vara soetamine/renoveerimine","4")</f>
        <v>2.1</v>
      </c>
    </row>
    <row r="790" spans="1:22" x14ac:dyDescent="0.3">
      <c r="A790" s="22" t="s">
        <v>29</v>
      </c>
      <c r="B790" s="22" t="s">
        <v>30</v>
      </c>
      <c r="C790" s="22" t="s">
        <v>31</v>
      </c>
      <c r="D790" s="22" t="s">
        <v>47</v>
      </c>
      <c r="E790" s="22" t="s">
        <v>114</v>
      </c>
      <c r="F790" s="22" t="s">
        <v>115</v>
      </c>
      <c r="G790" s="22" t="s">
        <v>163</v>
      </c>
      <c r="H790" s="22" t="s">
        <v>36</v>
      </c>
      <c r="I790" s="22" t="s">
        <v>37</v>
      </c>
      <c r="J790" s="22" t="s">
        <v>59</v>
      </c>
      <c r="K790" s="22" t="s">
        <v>60</v>
      </c>
      <c r="L790" s="23">
        <v>183304.3569950001</v>
      </c>
      <c r="M790" s="23">
        <v>0</v>
      </c>
      <c r="N790" s="23">
        <v>174336.11718900001</v>
      </c>
      <c r="O790" s="23">
        <v>8968.2398060001033</v>
      </c>
      <c r="P790" s="23">
        <f>O790-324.07</f>
        <v>8644.1698060001036</v>
      </c>
      <c r="Q790" s="23">
        <f>P790</f>
        <v>8644.1698060001036</v>
      </c>
      <c r="R790" s="23">
        <v>0</v>
      </c>
      <c r="S790" s="23">
        <f t="shared" si="67"/>
        <v>8644.1698060001036</v>
      </c>
      <c r="T790" s="23">
        <v>0</v>
      </c>
      <c r="U790" s="23"/>
      <c r="V790" s="35" t="str" cm="1">
        <f t="array" ref="V790">_xlfn.IFS(H790="Majandamiskulud","2.1",H790="Tööjõukulud","2.2",H790="Muud kulud","2.4",H790="Muud tegevuskulud","2.4",H790="Sotsiaaltoetused","2.3",H790="Muud antud toetused ja ülekanded","2.3",H790="Materiaalsete ja immateriaalsete vara soetamine/renoveerimine","4")</f>
        <v>2.1</v>
      </c>
    </row>
    <row r="791" spans="1:22" x14ac:dyDescent="0.3">
      <c r="A791" s="22" t="s">
        <v>29</v>
      </c>
      <c r="B791" s="22" t="s">
        <v>30</v>
      </c>
      <c r="C791" s="22" t="s">
        <v>31</v>
      </c>
      <c r="D791" s="22" t="s">
        <v>47</v>
      </c>
      <c r="E791" s="22" t="s">
        <v>114</v>
      </c>
      <c r="F791" s="22" t="s">
        <v>115</v>
      </c>
      <c r="G791" s="22" t="s">
        <v>163</v>
      </c>
      <c r="H791" s="22" t="s">
        <v>36</v>
      </c>
      <c r="I791" s="22" t="s">
        <v>37</v>
      </c>
      <c r="J791" s="22" t="s">
        <v>53</v>
      </c>
      <c r="K791" s="22" t="s">
        <v>164</v>
      </c>
      <c r="L791" s="23">
        <v>402878.77677400003</v>
      </c>
      <c r="M791" s="23">
        <v>0</v>
      </c>
      <c r="N791" s="23">
        <v>401715.51685999997</v>
      </c>
      <c r="O791" s="23">
        <v>1163.2599140000675</v>
      </c>
      <c r="P791" s="23">
        <v>0</v>
      </c>
      <c r="Q791" s="23"/>
      <c r="R791" s="23">
        <v>0</v>
      </c>
      <c r="S791" s="23">
        <f t="shared" si="67"/>
        <v>0</v>
      </c>
      <c r="T791" s="23">
        <f>O791</f>
        <v>1163.2599140000675</v>
      </c>
      <c r="U791" s="23"/>
      <c r="V791" s="35" t="str" cm="1">
        <f t="array" ref="V791">_xlfn.IFS(H791="Majandamiskulud","2.1",H791="Tööjõukulud","2.2",H791="Muud kulud","2.4",H791="Muud tegevuskulud","2.4",H791="Sotsiaaltoetused","2.3",H791="Muud antud toetused ja ülekanded","2.3",H791="Materiaalsete ja immateriaalsete vara soetamine/renoveerimine","4")</f>
        <v>2.1</v>
      </c>
    </row>
    <row r="792" spans="1:22" x14ac:dyDescent="0.3">
      <c r="A792" s="22" t="s">
        <v>29</v>
      </c>
      <c r="B792" s="22" t="s">
        <v>30</v>
      </c>
      <c r="C792" s="22" t="s">
        <v>31</v>
      </c>
      <c r="D792" s="22" t="s">
        <v>47</v>
      </c>
      <c r="E792" s="22" t="s">
        <v>114</v>
      </c>
      <c r="F792" s="22" t="s">
        <v>115</v>
      </c>
      <c r="G792" s="22" t="s">
        <v>163</v>
      </c>
      <c r="H792" s="22" t="s">
        <v>36</v>
      </c>
      <c r="I792" s="22" t="s">
        <v>37</v>
      </c>
      <c r="J792" s="22" t="s">
        <v>61</v>
      </c>
      <c r="K792" s="22" t="s">
        <v>62</v>
      </c>
      <c r="L792" s="23">
        <v>210802.30350000001</v>
      </c>
      <c r="M792" s="23">
        <v>0</v>
      </c>
      <c r="N792" s="23">
        <v>187756.13019899995</v>
      </c>
      <c r="O792" s="23">
        <v>23046.173301000083</v>
      </c>
      <c r="P792" s="23">
        <f>O792</f>
        <v>23046.173301000083</v>
      </c>
      <c r="Q792" s="23">
        <f>P792</f>
        <v>23046.173301000083</v>
      </c>
      <c r="R792" s="23">
        <v>0</v>
      </c>
      <c r="S792" s="23">
        <f t="shared" si="67"/>
        <v>23046.173301000083</v>
      </c>
      <c r="T792" s="23">
        <v>0</v>
      </c>
      <c r="U792" s="23"/>
      <c r="V792" s="35" t="str" cm="1">
        <f t="array" ref="V792">_xlfn.IFS(H792="Majandamiskulud","2.1",H792="Tööjõukulud","2.2",H792="Muud kulud","2.4",H792="Muud tegevuskulud","2.4",H792="Sotsiaaltoetused","2.3",H792="Muud antud toetused ja ülekanded","2.3",H792="Materiaalsete ja immateriaalsete vara soetamine/renoveerimine","4")</f>
        <v>2.1</v>
      </c>
    </row>
    <row r="793" spans="1:22" x14ac:dyDescent="0.3">
      <c r="A793" s="22" t="s">
        <v>29</v>
      </c>
      <c r="B793" s="22" t="s">
        <v>30</v>
      </c>
      <c r="C793" s="22" t="s">
        <v>31</v>
      </c>
      <c r="D793" s="22" t="s">
        <v>47</v>
      </c>
      <c r="E793" s="22" t="s">
        <v>114</v>
      </c>
      <c r="F793" s="22" t="s">
        <v>115</v>
      </c>
      <c r="G793" s="22" t="s">
        <v>163</v>
      </c>
      <c r="H793" s="22" t="s">
        <v>36</v>
      </c>
      <c r="I793" s="22" t="s">
        <v>37</v>
      </c>
      <c r="J793" s="22" t="s">
        <v>148</v>
      </c>
      <c r="K793" s="22" t="s">
        <v>149</v>
      </c>
      <c r="L793" s="23">
        <v>10951.249169021776</v>
      </c>
      <c r="M793" s="23">
        <v>10951.249169021776</v>
      </c>
      <c r="N793" s="23">
        <v>10825.319248121141</v>
      </c>
      <c r="O793" s="23">
        <v>125.92992090063353</v>
      </c>
      <c r="P793" s="23">
        <v>0</v>
      </c>
      <c r="Q793" s="23"/>
      <c r="R793" s="23">
        <v>0</v>
      </c>
      <c r="S793" s="23">
        <f t="shared" si="67"/>
        <v>0</v>
      </c>
      <c r="T793" s="23">
        <f>O793</f>
        <v>125.92992090063353</v>
      </c>
      <c r="U793" s="23"/>
      <c r="V793" s="35" t="str" cm="1">
        <f t="array" ref="V793">_xlfn.IFS(H793="Majandamiskulud","2.1",H793="Tööjõukulud","2.2",H793="Muud kulud","2.4",H793="Muud tegevuskulud","2.4",H793="Sotsiaaltoetused","2.3",H793="Muud antud toetused ja ülekanded","2.3",H793="Materiaalsete ja immateriaalsete vara soetamine/renoveerimine","4")</f>
        <v>2.1</v>
      </c>
    </row>
    <row r="794" spans="1:22" x14ac:dyDescent="0.3">
      <c r="A794" s="22" t="s">
        <v>29</v>
      </c>
      <c r="B794" s="22" t="s">
        <v>30</v>
      </c>
      <c r="C794" s="22" t="s">
        <v>31</v>
      </c>
      <c r="D794" s="22" t="s">
        <v>47</v>
      </c>
      <c r="E794" s="22" t="s">
        <v>114</v>
      </c>
      <c r="F794" s="22" t="s">
        <v>115</v>
      </c>
      <c r="G794" s="22" t="s">
        <v>163</v>
      </c>
      <c r="H794" s="22" t="s">
        <v>36</v>
      </c>
      <c r="I794" s="22" t="s">
        <v>37</v>
      </c>
      <c r="J794" s="22" t="s">
        <v>83</v>
      </c>
      <c r="K794" s="22" t="s">
        <v>84</v>
      </c>
      <c r="L794" s="23">
        <v>14482.526037000003</v>
      </c>
      <c r="M794" s="23">
        <v>0</v>
      </c>
      <c r="N794" s="23">
        <v>10844.530179000001</v>
      </c>
      <c r="O794" s="23">
        <v>3637.9958580000093</v>
      </c>
      <c r="P794" s="23">
        <f>O794</f>
        <v>3637.9958580000093</v>
      </c>
      <c r="Q794" s="23">
        <f>P794</f>
        <v>3637.9958580000093</v>
      </c>
      <c r="R794" s="23">
        <v>0</v>
      </c>
      <c r="S794" s="23">
        <f t="shared" si="67"/>
        <v>3637.9958580000093</v>
      </c>
      <c r="T794" s="23">
        <v>0</v>
      </c>
      <c r="U794" s="23"/>
      <c r="V794" s="35" t="str" cm="1">
        <f t="array" ref="V794">_xlfn.IFS(H794="Majandamiskulud","2.1",H794="Tööjõukulud","2.2",H794="Muud kulud","2.4",H794="Muud tegevuskulud","2.4",H794="Sotsiaaltoetused","2.3",H794="Muud antud toetused ja ülekanded","2.3",H794="Materiaalsete ja immateriaalsete vara soetamine/renoveerimine","4")</f>
        <v>2.1</v>
      </c>
    </row>
    <row r="795" spans="1:22" x14ac:dyDescent="0.3">
      <c r="A795" s="22" t="s">
        <v>29</v>
      </c>
      <c r="B795" s="22" t="s">
        <v>30</v>
      </c>
      <c r="C795" s="22" t="s">
        <v>31</v>
      </c>
      <c r="D795" s="22" t="s">
        <v>47</v>
      </c>
      <c r="E795" s="22" t="s">
        <v>114</v>
      </c>
      <c r="F795" s="22" t="s">
        <v>115</v>
      </c>
      <c r="G795" s="22" t="s">
        <v>163</v>
      </c>
      <c r="H795" s="22" t="s">
        <v>36</v>
      </c>
      <c r="I795" s="22" t="s">
        <v>37</v>
      </c>
      <c r="J795" s="22" t="s">
        <v>43</v>
      </c>
      <c r="K795" s="22" t="s">
        <v>44</v>
      </c>
      <c r="L795" s="23">
        <v>4741.4327730000077</v>
      </c>
      <c r="M795" s="23">
        <v>4741.4327730000077</v>
      </c>
      <c r="N795" s="23">
        <v>4741.3737000000001</v>
      </c>
      <c r="O795" s="23">
        <v>5.9073000040370971E-2</v>
      </c>
      <c r="P795" s="23">
        <v>0</v>
      </c>
      <c r="Q795" s="23">
        <f>P795</f>
        <v>0</v>
      </c>
      <c r="R795" s="23">
        <v>0</v>
      </c>
      <c r="S795" s="23">
        <f t="shared" si="67"/>
        <v>0</v>
      </c>
      <c r="T795" s="23">
        <f>O795</f>
        <v>5.9073000040370971E-2</v>
      </c>
      <c r="U795" s="23"/>
      <c r="V795" s="35" t="str" cm="1">
        <f t="array" ref="V795">_xlfn.IFS(H795="Majandamiskulud","2.1",H795="Tööjõukulud","2.2",H795="Muud kulud","2.4",H795="Muud tegevuskulud","2.4",H795="Sotsiaaltoetused","2.3",H795="Muud antud toetused ja ülekanded","2.3",H795="Materiaalsete ja immateriaalsete vara soetamine/renoveerimine","4")</f>
        <v>2.1</v>
      </c>
    </row>
    <row r="796" spans="1:22" x14ac:dyDescent="0.3">
      <c r="A796" s="22" t="s">
        <v>29</v>
      </c>
      <c r="B796" s="22" t="s">
        <v>30</v>
      </c>
      <c r="C796" s="22" t="s">
        <v>31</v>
      </c>
      <c r="D796" s="22" t="s">
        <v>47</v>
      </c>
      <c r="E796" s="22" t="s">
        <v>114</v>
      </c>
      <c r="F796" s="22" t="s">
        <v>115</v>
      </c>
      <c r="G796" s="22" t="s">
        <v>163</v>
      </c>
      <c r="H796" s="22" t="s">
        <v>36</v>
      </c>
      <c r="I796" s="22" t="s">
        <v>37</v>
      </c>
      <c r="J796" s="22" t="s">
        <v>165</v>
      </c>
      <c r="K796" s="22" t="s">
        <v>166</v>
      </c>
      <c r="L796" s="23">
        <v>19993.731449999999</v>
      </c>
      <c r="M796" s="23">
        <v>0</v>
      </c>
      <c r="N796" s="23">
        <v>19993.731449999999</v>
      </c>
      <c r="O796" s="23">
        <v>-2.1600499167107046E-12</v>
      </c>
      <c r="P796" s="23">
        <v>0</v>
      </c>
      <c r="Q796" s="23">
        <v>0</v>
      </c>
      <c r="R796" s="23">
        <v>0</v>
      </c>
      <c r="S796" s="23">
        <f t="shared" si="67"/>
        <v>0</v>
      </c>
      <c r="T796" s="23">
        <f>O796</f>
        <v>-2.1600499167107046E-12</v>
      </c>
      <c r="U796" s="23"/>
      <c r="V796" s="35" t="str" cm="1">
        <f t="array" ref="V796">_xlfn.IFS(H796="Majandamiskulud","2.1",H796="Tööjõukulud","2.2",H796="Muud kulud","2.4",H796="Muud tegevuskulud","2.4",H796="Sotsiaaltoetused","2.3",H796="Muud antud toetused ja ülekanded","2.3",H796="Materiaalsete ja immateriaalsete vara soetamine/renoveerimine","4")</f>
        <v>2.1</v>
      </c>
    </row>
    <row r="797" spans="1:22" x14ac:dyDescent="0.3">
      <c r="A797" s="22" t="s">
        <v>29</v>
      </c>
      <c r="B797" s="22" t="s">
        <v>30</v>
      </c>
      <c r="C797" s="22" t="s">
        <v>31</v>
      </c>
      <c r="D797" s="22" t="s">
        <v>47</v>
      </c>
      <c r="E797" s="22" t="s">
        <v>114</v>
      </c>
      <c r="F797" s="22" t="s">
        <v>115</v>
      </c>
      <c r="G797" s="22" t="s">
        <v>163</v>
      </c>
      <c r="H797" s="22" t="s">
        <v>63</v>
      </c>
      <c r="I797" s="22" t="s">
        <v>37</v>
      </c>
      <c r="J797" s="22" t="s">
        <v>38</v>
      </c>
      <c r="K797" s="22" t="s">
        <v>38</v>
      </c>
      <c r="L797" s="23">
        <v>5678.9833399999998</v>
      </c>
      <c r="M797" s="23">
        <v>0</v>
      </c>
      <c r="N797" s="23">
        <v>5678.983339999998</v>
      </c>
      <c r="O797" s="23">
        <v>0</v>
      </c>
      <c r="P797" s="23">
        <f t="shared" ref="P797:Q801" si="71">O797</f>
        <v>0</v>
      </c>
      <c r="Q797" s="23">
        <f t="shared" si="71"/>
        <v>0</v>
      </c>
      <c r="R797" s="23">
        <v>0</v>
      </c>
      <c r="S797" s="23">
        <f t="shared" si="67"/>
        <v>0</v>
      </c>
      <c r="T797" s="23">
        <v>0</v>
      </c>
      <c r="U797" s="23"/>
      <c r="V797" s="35" t="str" cm="1">
        <f t="array" ref="V797">_xlfn.IFS(H797="Majandamiskulud","2.1",H797="Tööjõukulud","2.2",H797="Muud kulud","2.4",H797="Muud tegevuskulud","2.4",H797="Sotsiaaltoetused","2.3",H797="Muud antud toetused ja ülekanded","2.3",H797="Materiaalsete ja immateriaalsete vara soetamine/renoveerimine","4")</f>
        <v>2.3</v>
      </c>
    </row>
    <row r="798" spans="1:22" x14ac:dyDescent="0.3">
      <c r="A798" s="22" t="s">
        <v>29</v>
      </c>
      <c r="B798" s="22" t="s">
        <v>30</v>
      </c>
      <c r="C798" s="22" t="s">
        <v>31</v>
      </c>
      <c r="D798" s="22" t="s">
        <v>47</v>
      </c>
      <c r="E798" s="22" t="s">
        <v>114</v>
      </c>
      <c r="F798" s="22" t="s">
        <v>115</v>
      </c>
      <c r="G798" s="22" t="s">
        <v>163</v>
      </c>
      <c r="H798" s="22" t="s">
        <v>45</v>
      </c>
      <c r="I798" s="22" t="s">
        <v>37</v>
      </c>
      <c r="J798" s="22" t="s">
        <v>38</v>
      </c>
      <c r="K798" s="22" t="s">
        <v>38</v>
      </c>
      <c r="L798" s="23">
        <v>193876.31536395242</v>
      </c>
      <c r="M798" s="23">
        <v>0</v>
      </c>
      <c r="N798" s="23">
        <v>193299.42837468721</v>
      </c>
      <c r="O798" s="23">
        <v>576.88698926520738</v>
      </c>
      <c r="P798" s="23">
        <f t="shared" si="71"/>
        <v>576.88698926520738</v>
      </c>
      <c r="Q798" s="23">
        <f t="shared" si="71"/>
        <v>576.88698926520738</v>
      </c>
      <c r="R798" s="23">
        <v>0</v>
      </c>
      <c r="S798" s="23">
        <f t="shared" si="67"/>
        <v>576.88698926520738</v>
      </c>
      <c r="T798" s="23">
        <v>0</v>
      </c>
      <c r="U798" s="23"/>
      <c r="V798" s="35" t="str" cm="1">
        <f t="array" ref="V798">_xlfn.IFS(H798="Majandamiskulud","2.1",H798="Tööjõukulud","2.2",H798="Muud kulud","2.4",H798="Muud tegevuskulud","2.4",H798="Sotsiaaltoetused","2.3",H798="Muud antud toetused ja ülekanded","2.3",H798="Materiaalsete ja immateriaalsete vara soetamine/renoveerimine","4")</f>
        <v>2.4</v>
      </c>
    </row>
    <row r="799" spans="1:22" x14ac:dyDescent="0.3">
      <c r="A799" s="22" t="s">
        <v>29</v>
      </c>
      <c r="B799" s="22" t="s">
        <v>30</v>
      </c>
      <c r="C799" s="22" t="s">
        <v>31</v>
      </c>
      <c r="D799" s="22" t="s">
        <v>47</v>
      </c>
      <c r="E799" s="22" t="s">
        <v>114</v>
      </c>
      <c r="F799" s="22" t="s">
        <v>115</v>
      </c>
      <c r="G799" s="22" t="s">
        <v>163</v>
      </c>
      <c r="H799" s="22" t="s">
        <v>66</v>
      </c>
      <c r="I799" s="22" t="s">
        <v>37</v>
      </c>
      <c r="J799" s="22" t="s">
        <v>38</v>
      </c>
      <c r="K799" s="22" t="s">
        <v>38</v>
      </c>
      <c r="L799" s="23">
        <v>770.34500000000003</v>
      </c>
      <c r="M799" s="23">
        <v>0</v>
      </c>
      <c r="N799" s="23">
        <v>770.34500000000003</v>
      </c>
      <c r="O799" s="23">
        <v>1.4210854715202004E-14</v>
      </c>
      <c r="P799" s="23">
        <f t="shared" si="71"/>
        <v>1.4210854715202004E-14</v>
      </c>
      <c r="Q799" s="23">
        <f t="shared" si="71"/>
        <v>1.4210854715202004E-14</v>
      </c>
      <c r="R799" s="23">
        <v>0</v>
      </c>
      <c r="S799" s="23">
        <f t="shared" si="67"/>
        <v>1.4210854715202004E-14</v>
      </c>
      <c r="T799" s="23">
        <v>0</v>
      </c>
      <c r="U799" s="23"/>
      <c r="V799" s="35" t="str" cm="1">
        <f t="array" ref="V799">_xlfn.IFS(H799="Majandamiskulud","2.1",H799="Tööjõukulud","2.2",H799="Muud kulud","2.4",H799="Muud tegevuskulud","2.4",H799="Sotsiaaltoetused","2.3",H799="Muud antud toetused ja ülekanded","2.3",H799="Materiaalsete ja immateriaalsete vara soetamine/renoveerimine","4")</f>
        <v>2.3</v>
      </c>
    </row>
    <row r="800" spans="1:22" x14ac:dyDescent="0.3">
      <c r="A800" s="22" t="s">
        <v>29</v>
      </c>
      <c r="B800" s="22" t="s">
        <v>30</v>
      </c>
      <c r="C800" s="22" t="s">
        <v>31</v>
      </c>
      <c r="D800" s="22" t="s">
        <v>47</v>
      </c>
      <c r="E800" s="22" t="s">
        <v>114</v>
      </c>
      <c r="F800" s="22" t="s">
        <v>115</v>
      </c>
      <c r="G800" s="22" t="s">
        <v>163</v>
      </c>
      <c r="H800" s="22" t="s">
        <v>46</v>
      </c>
      <c r="I800" s="22" t="s">
        <v>37</v>
      </c>
      <c r="J800" s="22" t="s">
        <v>38</v>
      </c>
      <c r="K800" s="22" t="s">
        <v>38</v>
      </c>
      <c r="L800" s="23">
        <v>49095981.909142837</v>
      </c>
      <c r="M800" s="23">
        <v>1031800.8783472523</v>
      </c>
      <c r="N800" s="23">
        <v>48605145.285682455</v>
      </c>
      <c r="O800" s="23">
        <v>490836.62346039701</v>
      </c>
      <c r="P800" s="23">
        <f>O800-3593.03661609863-39277.0906802975</f>
        <v>447966.49616400088</v>
      </c>
      <c r="Q800" s="23">
        <f t="shared" si="71"/>
        <v>447966.49616400088</v>
      </c>
      <c r="R800" s="23">
        <v>0</v>
      </c>
      <c r="S800" s="23">
        <f t="shared" si="67"/>
        <v>447966.49616400088</v>
      </c>
      <c r="T800" s="23">
        <v>0</v>
      </c>
      <c r="U800" s="23"/>
      <c r="V800" s="35" t="str" cm="1">
        <f t="array" ref="V800">_xlfn.IFS(H800="Majandamiskulud","2.1",H800="Tööjõukulud","2.2",H800="Muud kulud","2.4",H800="Muud tegevuskulud","2.4",H800="Sotsiaaltoetused","2.3",H800="Muud antud toetused ja ülekanded","2.3",H800="Materiaalsete ja immateriaalsete vara soetamine/renoveerimine","4")</f>
        <v>2.2</v>
      </c>
    </row>
    <row r="801" spans="1:22" x14ac:dyDescent="0.3">
      <c r="A801" s="22" t="s">
        <v>29</v>
      </c>
      <c r="B801" s="22" t="s">
        <v>30</v>
      </c>
      <c r="C801" s="22" t="s">
        <v>31</v>
      </c>
      <c r="D801" s="22" t="s">
        <v>47</v>
      </c>
      <c r="E801" s="22" t="s">
        <v>114</v>
      </c>
      <c r="F801" s="22" t="s">
        <v>115</v>
      </c>
      <c r="G801" s="22" t="s">
        <v>163</v>
      </c>
      <c r="H801" s="22" t="s">
        <v>46</v>
      </c>
      <c r="I801" s="22" t="s">
        <v>37</v>
      </c>
      <c r="J801" s="22" t="s">
        <v>59</v>
      </c>
      <c r="K801" s="22" t="s">
        <v>60</v>
      </c>
      <c r="L801" s="23">
        <v>413450.99416350003</v>
      </c>
      <c r="M801" s="23">
        <v>0</v>
      </c>
      <c r="N801" s="23">
        <v>402846.59746650001</v>
      </c>
      <c r="O801" s="23">
        <v>10604.396697000046</v>
      </c>
      <c r="P801" s="23">
        <f t="shared" si="71"/>
        <v>10604.396697000046</v>
      </c>
      <c r="Q801" s="23">
        <f t="shared" si="71"/>
        <v>10604.396697000046</v>
      </c>
      <c r="R801" s="23">
        <v>0</v>
      </c>
      <c r="S801" s="23">
        <f t="shared" si="67"/>
        <v>10604.396697000046</v>
      </c>
      <c r="T801" s="23">
        <v>0</v>
      </c>
      <c r="U801" s="23"/>
      <c r="V801" s="35" t="str" cm="1">
        <f t="array" ref="V801">_xlfn.IFS(H801="Majandamiskulud","2.1",H801="Tööjõukulud","2.2",H801="Muud kulud","2.4",H801="Muud tegevuskulud","2.4",H801="Sotsiaaltoetused","2.3",H801="Muud antud toetused ja ülekanded","2.3",H801="Materiaalsete ja immateriaalsete vara soetamine/renoveerimine","4")</f>
        <v>2.2</v>
      </c>
    </row>
    <row r="802" spans="1:22" x14ac:dyDescent="0.3">
      <c r="A802" s="22" t="s">
        <v>29</v>
      </c>
      <c r="B802" s="22" t="s">
        <v>30</v>
      </c>
      <c r="C802" s="22" t="s">
        <v>31</v>
      </c>
      <c r="D802" s="22" t="s">
        <v>47</v>
      </c>
      <c r="E802" s="22" t="s">
        <v>114</v>
      </c>
      <c r="F802" s="22" t="s">
        <v>115</v>
      </c>
      <c r="G802" s="22" t="s">
        <v>163</v>
      </c>
      <c r="H802" s="22" t="s">
        <v>46</v>
      </c>
      <c r="I802" s="22" t="s">
        <v>37</v>
      </c>
      <c r="J802" s="22" t="s">
        <v>159</v>
      </c>
      <c r="K802" s="22" t="s">
        <v>160</v>
      </c>
      <c r="L802" s="23">
        <v>10276.27705416</v>
      </c>
      <c r="M802" s="23">
        <v>10276.27705416</v>
      </c>
      <c r="N802" s="23">
        <v>10276.27705416</v>
      </c>
      <c r="O802" s="23">
        <v>0</v>
      </c>
      <c r="P802" s="23"/>
      <c r="Q802" s="23">
        <v>0</v>
      </c>
      <c r="R802" s="23">
        <v>0</v>
      </c>
      <c r="S802" s="23">
        <f t="shared" si="67"/>
        <v>0</v>
      </c>
      <c r="T802" s="23">
        <v>0</v>
      </c>
      <c r="U802" s="23"/>
      <c r="V802" s="35" t="str" cm="1">
        <f t="array" ref="V802">_xlfn.IFS(H802="Majandamiskulud","2.1",H802="Tööjõukulud","2.2",H802="Muud kulud","2.4",H802="Muud tegevuskulud","2.4",H802="Sotsiaaltoetused","2.3",H802="Muud antud toetused ja ülekanded","2.3",H802="Materiaalsete ja immateriaalsete vara soetamine/renoveerimine","4")</f>
        <v>2.2</v>
      </c>
    </row>
    <row r="803" spans="1:22" x14ac:dyDescent="0.3">
      <c r="A803" s="22" t="s">
        <v>29</v>
      </c>
      <c r="B803" s="22" t="s">
        <v>30</v>
      </c>
      <c r="C803" s="22" t="s">
        <v>31</v>
      </c>
      <c r="D803" s="22" t="s">
        <v>47</v>
      </c>
      <c r="E803" s="22" t="s">
        <v>114</v>
      </c>
      <c r="F803" s="22" t="s">
        <v>115</v>
      </c>
      <c r="G803" s="22" t="s">
        <v>163</v>
      </c>
      <c r="H803" s="22" t="s">
        <v>46</v>
      </c>
      <c r="I803" s="22" t="s">
        <v>37</v>
      </c>
      <c r="J803" s="22" t="s">
        <v>83</v>
      </c>
      <c r="K803" s="22" t="s">
        <v>84</v>
      </c>
      <c r="L803" s="23">
        <v>455001.02427899989</v>
      </c>
      <c r="M803" s="23">
        <v>0</v>
      </c>
      <c r="N803" s="23">
        <v>264466.36748700001</v>
      </c>
      <c r="O803" s="23">
        <v>190534.65679199988</v>
      </c>
      <c r="P803" s="23">
        <f t="shared" ref="P803:Q805" si="72">O803</f>
        <v>190534.65679199988</v>
      </c>
      <c r="Q803" s="23">
        <f t="shared" si="72"/>
        <v>190534.65679199988</v>
      </c>
      <c r="R803" s="23">
        <v>0</v>
      </c>
      <c r="S803" s="23">
        <f t="shared" si="67"/>
        <v>190534.65679199988</v>
      </c>
      <c r="T803" s="23">
        <v>0</v>
      </c>
      <c r="U803" s="23"/>
      <c r="V803" s="35" t="str" cm="1">
        <f t="array" ref="V803">_xlfn.IFS(H803="Majandamiskulud","2.1",H803="Tööjõukulud","2.2",H803="Muud kulud","2.4",H803="Muud tegevuskulud","2.4",H803="Sotsiaaltoetused","2.3",H803="Muud antud toetused ja ülekanded","2.3",H803="Materiaalsete ja immateriaalsete vara soetamine/renoveerimine","4")</f>
        <v>2.2</v>
      </c>
    </row>
    <row r="804" spans="1:22" x14ac:dyDescent="0.3">
      <c r="A804" s="22" t="s">
        <v>29</v>
      </c>
      <c r="B804" s="22" t="s">
        <v>30</v>
      </c>
      <c r="C804" s="22" t="s">
        <v>31</v>
      </c>
      <c r="D804" s="22" t="s">
        <v>47</v>
      </c>
      <c r="E804" s="22" t="s">
        <v>114</v>
      </c>
      <c r="F804" s="22" t="s">
        <v>115</v>
      </c>
      <c r="G804" s="22" t="s">
        <v>163</v>
      </c>
      <c r="H804" s="22" t="s">
        <v>46</v>
      </c>
      <c r="I804" s="22" t="s">
        <v>37</v>
      </c>
      <c r="J804" s="22" t="s">
        <v>43</v>
      </c>
      <c r="K804" s="22" t="s">
        <v>44</v>
      </c>
      <c r="L804" s="23">
        <v>110951.46299999999</v>
      </c>
      <c r="M804" s="23">
        <v>110951.46299999999</v>
      </c>
      <c r="N804" s="23">
        <v>110951.46879600002</v>
      </c>
      <c r="O804" s="23">
        <v>-5.7960000303864945E-3</v>
      </c>
      <c r="P804" s="23">
        <v>0</v>
      </c>
      <c r="Q804" s="23">
        <f t="shared" si="72"/>
        <v>0</v>
      </c>
      <c r="R804" s="23">
        <v>0</v>
      </c>
      <c r="S804" s="23">
        <f t="shared" si="67"/>
        <v>0</v>
      </c>
      <c r="T804" s="23">
        <f>O804</f>
        <v>-5.7960000303864945E-3</v>
      </c>
      <c r="U804" s="23"/>
      <c r="V804" s="35" t="str" cm="1">
        <f t="array" ref="V804">_xlfn.IFS(H804="Majandamiskulud","2.1",H804="Tööjõukulud","2.2",H804="Muud kulud","2.4",H804="Muud tegevuskulud","2.4",H804="Sotsiaaltoetused","2.3",H804="Muud antud toetused ja ülekanded","2.3",H804="Materiaalsete ja immateriaalsete vara soetamine/renoveerimine","4")</f>
        <v>2.2</v>
      </c>
    </row>
    <row r="805" spans="1:22" x14ac:dyDescent="0.3">
      <c r="A805" s="22" t="s">
        <v>29</v>
      </c>
      <c r="B805" s="22" t="s">
        <v>30</v>
      </c>
      <c r="C805" s="22" t="s">
        <v>31</v>
      </c>
      <c r="D805" s="22" t="s">
        <v>47</v>
      </c>
      <c r="E805" s="22" t="s">
        <v>114</v>
      </c>
      <c r="F805" s="22" t="s">
        <v>115</v>
      </c>
      <c r="G805" s="22" t="s">
        <v>163</v>
      </c>
      <c r="H805" s="22" t="s">
        <v>46</v>
      </c>
      <c r="I805" s="22" t="s">
        <v>37</v>
      </c>
      <c r="J805" s="22" t="s">
        <v>165</v>
      </c>
      <c r="K805" s="22" t="s">
        <v>166</v>
      </c>
      <c r="L805" s="23">
        <v>111996.11475000001</v>
      </c>
      <c r="M805" s="23">
        <v>0</v>
      </c>
      <c r="N805" s="23">
        <v>111996.114648</v>
      </c>
      <c r="O805" s="23">
        <v>1.0200001270277426E-4</v>
      </c>
      <c r="P805" s="23">
        <v>0</v>
      </c>
      <c r="Q805" s="23">
        <f t="shared" si="72"/>
        <v>0</v>
      </c>
      <c r="R805" s="23">
        <v>0</v>
      </c>
      <c r="S805" s="23">
        <f t="shared" si="67"/>
        <v>0</v>
      </c>
      <c r="T805" s="23">
        <f>O805</f>
        <v>1.0200001270277426E-4</v>
      </c>
      <c r="U805" s="23"/>
      <c r="V805" s="35" t="str" cm="1">
        <f t="array" ref="V805">_xlfn.IFS(H805="Majandamiskulud","2.1",H805="Tööjõukulud","2.2",H805="Muud kulud","2.4",H805="Muud tegevuskulud","2.4",H805="Sotsiaaltoetused","2.3",H805="Muud antud toetused ja ülekanded","2.3",H805="Materiaalsete ja immateriaalsete vara soetamine/renoveerimine","4")</f>
        <v>2.2</v>
      </c>
    </row>
    <row r="806" spans="1:22" x14ac:dyDescent="0.3">
      <c r="A806" s="22" t="s">
        <v>29</v>
      </c>
      <c r="B806" s="22" t="s">
        <v>30</v>
      </c>
      <c r="C806" s="22" t="s">
        <v>31</v>
      </c>
      <c r="D806" s="22" t="s">
        <v>47</v>
      </c>
      <c r="E806" s="22" t="s">
        <v>114</v>
      </c>
      <c r="F806" s="22" t="s">
        <v>115</v>
      </c>
      <c r="G806" s="22" t="s">
        <v>163</v>
      </c>
      <c r="H806" s="22" t="s">
        <v>46</v>
      </c>
      <c r="I806" s="22" t="s">
        <v>37</v>
      </c>
      <c r="J806" s="22" t="s">
        <v>140</v>
      </c>
      <c r="K806" s="22" t="s">
        <v>141</v>
      </c>
      <c r="L806" s="23">
        <v>0</v>
      </c>
      <c r="M806" s="23">
        <v>0</v>
      </c>
      <c r="N806" s="23">
        <v>1835.69207706</v>
      </c>
      <c r="O806" s="23">
        <v>-1835.69207706</v>
      </c>
      <c r="P806" s="23">
        <f>O806</f>
        <v>-1835.69207706</v>
      </c>
      <c r="Q806" s="23">
        <v>0</v>
      </c>
      <c r="R806" s="23">
        <v>0</v>
      </c>
      <c r="S806" s="23">
        <f t="shared" ref="S806:S869" si="73">SUM(Q806:R806)</f>
        <v>0</v>
      </c>
      <c r="T806" s="23">
        <f>P806</f>
        <v>-1835.69207706</v>
      </c>
      <c r="U806" s="23"/>
      <c r="V806" s="35" t="str" cm="1">
        <f t="array" ref="V806">_xlfn.IFS(H806="Majandamiskulud","2.1",H806="Tööjõukulud","2.2",H806="Muud kulud","2.4",H806="Muud tegevuskulud","2.4",H806="Sotsiaaltoetused","2.3",H806="Muud antud toetused ja ülekanded","2.3",H806="Materiaalsete ja immateriaalsete vara soetamine/renoveerimine","4")</f>
        <v>2.2</v>
      </c>
    </row>
    <row r="807" spans="1:22" x14ac:dyDescent="0.3">
      <c r="A807" s="22" t="s">
        <v>29</v>
      </c>
      <c r="B807" s="22" t="s">
        <v>30</v>
      </c>
      <c r="C807" s="22" t="s">
        <v>31</v>
      </c>
      <c r="D807" s="22" t="s">
        <v>47</v>
      </c>
      <c r="E807" s="22" t="s">
        <v>114</v>
      </c>
      <c r="F807" s="22" t="s">
        <v>115</v>
      </c>
      <c r="G807" s="22" t="s">
        <v>163</v>
      </c>
      <c r="H807" s="22" t="s">
        <v>82</v>
      </c>
      <c r="I807" s="22" t="s">
        <v>37</v>
      </c>
      <c r="J807" s="22" t="s">
        <v>38</v>
      </c>
      <c r="K807" s="22" t="s">
        <v>38</v>
      </c>
      <c r="L807" s="23">
        <v>1744969.3186983729</v>
      </c>
      <c r="M807" s="23">
        <v>0</v>
      </c>
      <c r="N807" s="23">
        <v>1601568.2836898917</v>
      </c>
      <c r="O807" s="23">
        <v>143401.03500848112</v>
      </c>
      <c r="P807" s="23">
        <f>O807</f>
        <v>143401.03500848112</v>
      </c>
      <c r="Q807" s="23">
        <f>P807</f>
        <v>143401.03500848112</v>
      </c>
      <c r="R807" s="23">
        <v>0</v>
      </c>
      <c r="S807" s="23">
        <f t="shared" si="73"/>
        <v>143401.03500848112</v>
      </c>
      <c r="T807" s="23">
        <v>0</v>
      </c>
      <c r="U807" s="23"/>
      <c r="V807" s="35" t="str" cm="1">
        <f t="array" ref="V807">_xlfn.IFS(H807="Majandamiskulud","2.1",H807="Tööjõukulud","2.2",H807="Muud kulud","2.4",H807="Muud tegevuskulud","2.4",H807="Sotsiaaltoetused","2.3",H807="Muud antud toetused ja ülekanded","2.3",H807="Materiaalsete ja immateriaalsete vara soetamine/renoveerimine","4")</f>
        <v>2.4</v>
      </c>
    </row>
    <row r="808" spans="1:22" x14ac:dyDescent="0.3">
      <c r="A808" s="22" t="s">
        <v>29</v>
      </c>
      <c r="B808" s="22" t="s">
        <v>30</v>
      </c>
      <c r="C808" s="22" t="s">
        <v>31</v>
      </c>
      <c r="D808" s="22" t="s">
        <v>47</v>
      </c>
      <c r="E808" s="22" t="s">
        <v>114</v>
      </c>
      <c r="F808" s="22" t="s">
        <v>115</v>
      </c>
      <c r="G808" s="22" t="s">
        <v>163</v>
      </c>
      <c r="H808" s="22" t="s">
        <v>82</v>
      </c>
      <c r="I808" s="22" t="s">
        <v>37</v>
      </c>
      <c r="J808" s="22" t="s">
        <v>59</v>
      </c>
      <c r="K808" s="22" t="s">
        <v>60</v>
      </c>
      <c r="L808" s="23">
        <v>988.44885000000022</v>
      </c>
      <c r="M808" s="23">
        <v>0</v>
      </c>
      <c r="N808" s="23">
        <v>780.13650346156817</v>
      </c>
      <c r="O808" s="23">
        <v>208.312346538432</v>
      </c>
      <c r="P808" s="23">
        <v>0</v>
      </c>
      <c r="Q808" s="23">
        <f>P808</f>
        <v>0</v>
      </c>
      <c r="R808" s="23">
        <v>0</v>
      </c>
      <c r="S808" s="23">
        <f t="shared" si="73"/>
        <v>0</v>
      </c>
      <c r="T808" s="23">
        <v>0</v>
      </c>
      <c r="U808" s="23"/>
      <c r="V808" s="35" t="str" cm="1">
        <f t="array" ref="V808">_xlfn.IFS(H808="Majandamiskulud","2.1",H808="Tööjõukulud","2.2",H808="Muud kulud","2.4",H808="Muud tegevuskulud","2.4",H808="Sotsiaaltoetused","2.3",H808="Muud antud toetused ja ülekanded","2.3",H808="Materiaalsete ja immateriaalsete vara soetamine/renoveerimine","4")</f>
        <v>2.4</v>
      </c>
    </row>
    <row r="809" spans="1:22" x14ac:dyDescent="0.3">
      <c r="A809" s="22" t="s">
        <v>29</v>
      </c>
      <c r="B809" s="22" t="s">
        <v>30</v>
      </c>
      <c r="C809" s="22" t="s">
        <v>31</v>
      </c>
      <c r="D809" s="22" t="s">
        <v>47</v>
      </c>
      <c r="E809" s="22" t="s">
        <v>114</v>
      </c>
      <c r="F809" s="22" t="s">
        <v>115</v>
      </c>
      <c r="G809" s="22" t="s">
        <v>163</v>
      </c>
      <c r="H809" s="22" t="s">
        <v>82</v>
      </c>
      <c r="I809" s="22" t="s">
        <v>37</v>
      </c>
      <c r="J809" s="22" t="s">
        <v>53</v>
      </c>
      <c r="K809" s="22" t="s">
        <v>164</v>
      </c>
      <c r="L809" s="23">
        <v>101522.13</v>
      </c>
      <c r="M809" s="23">
        <v>0</v>
      </c>
      <c r="N809" s="23">
        <v>101506.44750000001</v>
      </c>
      <c r="O809" s="23">
        <v>15.682499999995343</v>
      </c>
      <c r="P809" s="23">
        <v>0</v>
      </c>
      <c r="Q809" s="23">
        <v>0</v>
      </c>
      <c r="R809" s="23">
        <v>0</v>
      </c>
      <c r="S809" s="23">
        <f t="shared" si="73"/>
        <v>0</v>
      </c>
      <c r="T809" s="23">
        <f>O809</f>
        <v>15.682499999995343</v>
      </c>
      <c r="U809" s="23"/>
      <c r="V809" s="35" t="str" cm="1">
        <f t="array" ref="V809">_xlfn.IFS(H809="Majandamiskulud","2.1",H809="Tööjõukulud","2.2",H809="Muud kulud","2.4",H809="Muud tegevuskulud","2.4",H809="Sotsiaaltoetused","2.3",H809="Muud antud toetused ja ülekanded","2.3",H809="Materiaalsete ja immateriaalsete vara soetamine/renoveerimine","4")</f>
        <v>2.4</v>
      </c>
    </row>
    <row r="810" spans="1:22" x14ac:dyDescent="0.3">
      <c r="A810" s="22" t="s">
        <v>29</v>
      </c>
      <c r="B810" s="22" t="s">
        <v>30</v>
      </c>
      <c r="C810" s="22" t="s">
        <v>31</v>
      </c>
      <c r="D810" s="22" t="s">
        <v>47</v>
      </c>
      <c r="E810" s="22" t="s">
        <v>114</v>
      </c>
      <c r="F810" s="22" t="s">
        <v>115</v>
      </c>
      <c r="G810" s="22" t="s">
        <v>163</v>
      </c>
      <c r="H810" s="22" t="s">
        <v>82</v>
      </c>
      <c r="I810" s="22" t="s">
        <v>37</v>
      </c>
      <c r="J810" s="22" t="s">
        <v>61</v>
      </c>
      <c r="K810" s="22" t="s">
        <v>62</v>
      </c>
      <c r="L810" s="23">
        <v>26250.031500000001</v>
      </c>
      <c r="M810" s="23">
        <v>0</v>
      </c>
      <c r="N810" s="23">
        <v>26234.838599999999</v>
      </c>
      <c r="O810" s="23">
        <v>15.192900000000009</v>
      </c>
      <c r="P810" s="23">
        <f t="shared" ref="P810:Q812" si="74">O810</f>
        <v>15.192900000000009</v>
      </c>
      <c r="Q810" s="23">
        <f t="shared" si="74"/>
        <v>15.192900000000009</v>
      </c>
      <c r="R810" s="23">
        <v>0</v>
      </c>
      <c r="S810" s="23">
        <f t="shared" si="73"/>
        <v>15.192900000000009</v>
      </c>
      <c r="T810" s="23">
        <v>0</v>
      </c>
      <c r="U810" s="23"/>
      <c r="V810" s="35" t="str" cm="1">
        <f t="array" ref="V810">_xlfn.IFS(H810="Majandamiskulud","2.1",H810="Tööjõukulud","2.2",H810="Muud kulud","2.4",H810="Muud tegevuskulud","2.4",H810="Sotsiaaltoetused","2.3",H810="Muud antud toetused ja ülekanded","2.3",H810="Materiaalsete ja immateriaalsete vara soetamine/renoveerimine","4")</f>
        <v>2.4</v>
      </c>
    </row>
    <row r="811" spans="1:22" x14ac:dyDescent="0.3">
      <c r="A811" s="22" t="s">
        <v>29</v>
      </c>
      <c r="B811" s="22" t="s">
        <v>30</v>
      </c>
      <c r="C811" s="22" t="s">
        <v>31</v>
      </c>
      <c r="D811" s="22" t="s">
        <v>47</v>
      </c>
      <c r="E811" s="22" t="s">
        <v>114</v>
      </c>
      <c r="F811" s="22" t="s">
        <v>115</v>
      </c>
      <c r="G811" s="22" t="s">
        <v>163</v>
      </c>
      <c r="H811" s="22" t="s">
        <v>82</v>
      </c>
      <c r="I811" s="22" t="s">
        <v>37</v>
      </c>
      <c r="J811" s="22" t="s">
        <v>83</v>
      </c>
      <c r="K811" s="22" t="s">
        <v>84</v>
      </c>
      <c r="L811" s="23">
        <v>3558.2945999999988</v>
      </c>
      <c r="M811" s="23">
        <v>0</v>
      </c>
      <c r="N811" s="23">
        <v>3558.2946000000002</v>
      </c>
      <c r="O811" s="23">
        <v>-1.3642420526593924E-12</v>
      </c>
      <c r="P811" s="23">
        <f t="shared" si="74"/>
        <v>-1.3642420526593924E-12</v>
      </c>
      <c r="Q811" s="23">
        <f t="shared" si="74"/>
        <v>-1.3642420526593924E-12</v>
      </c>
      <c r="R811" s="23">
        <v>0</v>
      </c>
      <c r="S811" s="23">
        <f t="shared" si="73"/>
        <v>-1.3642420526593924E-12</v>
      </c>
      <c r="T811" s="23">
        <v>0</v>
      </c>
      <c r="U811" s="23"/>
      <c r="V811" s="35" t="str" cm="1">
        <f t="array" ref="V811">_xlfn.IFS(H811="Majandamiskulud","2.1",H811="Tööjõukulud","2.2",H811="Muud kulud","2.4",H811="Muud tegevuskulud","2.4",H811="Sotsiaaltoetused","2.3",H811="Muud antud toetused ja ülekanded","2.3",H811="Materiaalsete ja immateriaalsete vara soetamine/renoveerimine","4")</f>
        <v>2.4</v>
      </c>
    </row>
    <row r="812" spans="1:22" x14ac:dyDescent="0.3">
      <c r="A812" s="22" t="s">
        <v>29</v>
      </c>
      <c r="B812" s="22" t="s">
        <v>30</v>
      </c>
      <c r="C812" s="22" t="s">
        <v>31</v>
      </c>
      <c r="D812" s="22" t="s">
        <v>47</v>
      </c>
      <c r="E812" s="22" t="s">
        <v>114</v>
      </c>
      <c r="F812" s="22" t="s">
        <v>115</v>
      </c>
      <c r="G812" s="22" t="s">
        <v>163</v>
      </c>
      <c r="H812" s="22" t="s">
        <v>82</v>
      </c>
      <c r="I812" s="22" t="s">
        <v>37</v>
      </c>
      <c r="J812" s="22" t="s">
        <v>43</v>
      </c>
      <c r="K812" s="22" t="s">
        <v>44</v>
      </c>
      <c r="L812" s="23">
        <v>999.54120000000012</v>
      </c>
      <c r="M812" s="23">
        <v>999.54120000000012</v>
      </c>
      <c r="N812" s="23">
        <v>999.54117900000017</v>
      </c>
      <c r="O812" s="23">
        <v>2.1000000060666935E-5</v>
      </c>
      <c r="P812" s="23">
        <v>0</v>
      </c>
      <c r="Q812" s="23">
        <f t="shared" si="74"/>
        <v>0</v>
      </c>
      <c r="R812" s="23">
        <v>0</v>
      </c>
      <c r="S812" s="23">
        <f t="shared" si="73"/>
        <v>0</v>
      </c>
      <c r="T812" s="23">
        <f>O812</f>
        <v>2.1000000060666935E-5</v>
      </c>
      <c r="U812" s="23"/>
      <c r="V812" s="35" t="str" cm="1">
        <f t="array" ref="V812">_xlfn.IFS(H812="Majandamiskulud","2.1",H812="Tööjõukulud","2.2",H812="Muud kulud","2.4",H812="Muud tegevuskulud","2.4",H812="Sotsiaaltoetused","2.3",H812="Muud antud toetused ja ülekanded","2.3",H812="Materiaalsete ja immateriaalsete vara soetamine/renoveerimine","4")</f>
        <v>2.4</v>
      </c>
    </row>
    <row r="813" spans="1:22" x14ac:dyDescent="0.3">
      <c r="A813" s="22" t="s">
        <v>29</v>
      </c>
      <c r="B813" s="22" t="s">
        <v>30</v>
      </c>
      <c r="C813" s="22" t="s">
        <v>31</v>
      </c>
      <c r="D813" s="22" t="s">
        <v>47</v>
      </c>
      <c r="E813" s="22" t="s">
        <v>114</v>
      </c>
      <c r="F813" s="22" t="s">
        <v>115</v>
      </c>
      <c r="G813" s="22" t="s">
        <v>163</v>
      </c>
      <c r="H813" s="22" t="s">
        <v>82</v>
      </c>
      <c r="I813" s="22" t="s">
        <v>37</v>
      </c>
      <c r="J813" s="22" t="s">
        <v>165</v>
      </c>
      <c r="K813" s="22" t="s">
        <v>166</v>
      </c>
      <c r="L813" s="23">
        <v>316.1388</v>
      </c>
      <c r="M813" s="23">
        <v>0</v>
      </c>
      <c r="N813" s="23">
        <v>316.1388</v>
      </c>
      <c r="O813" s="23">
        <v>0</v>
      </c>
      <c r="P813" s="23">
        <v>0</v>
      </c>
      <c r="Q813" s="23">
        <v>0</v>
      </c>
      <c r="R813" s="23">
        <v>0</v>
      </c>
      <c r="S813" s="23">
        <f t="shared" si="73"/>
        <v>0</v>
      </c>
      <c r="T813" s="23">
        <f>O813</f>
        <v>0</v>
      </c>
      <c r="U813" s="23"/>
      <c r="V813" s="35" t="str" cm="1">
        <f t="array" ref="V813">_xlfn.IFS(H813="Majandamiskulud","2.1",H813="Tööjõukulud","2.2",H813="Muud kulud","2.4",H813="Muud tegevuskulud","2.4",H813="Sotsiaaltoetused","2.3",H813="Muud antud toetused ja ülekanded","2.3",H813="Materiaalsete ja immateriaalsete vara soetamine/renoveerimine","4")</f>
        <v>2.4</v>
      </c>
    </row>
    <row r="814" spans="1:22" x14ac:dyDescent="0.3">
      <c r="A814" s="22" t="s">
        <v>29</v>
      </c>
      <c r="B814" s="22" t="s">
        <v>30</v>
      </c>
      <c r="C814" s="22" t="s">
        <v>31</v>
      </c>
      <c r="D814" s="22" t="s">
        <v>47</v>
      </c>
      <c r="E814" s="22" t="s">
        <v>120</v>
      </c>
      <c r="F814" s="22" t="s">
        <v>121</v>
      </c>
      <c r="G814" s="22" t="s">
        <v>163</v>
      </c>
      <c r="H814" s="22" t="s">
        <v>36</v>
      </c>
      <c r="I814" s="22" t="s">
        <v>37</v>
      </c>
      <c r="J814" s="22" t="s">
        <v>38</v>
      </c>
      <c r="K814" s="22" t="s">
        <v>38</v>
      </c>
      <c r="L814" s="23">
        <v>3941241.3702483345</v>
      </c>
      <c r="M814" s="23">
        <v>1075382.1948164061</v>
      </c>
      <c r="N814" s="23">
        <v>3217491.6686262838</v>
      </c>
      <c r="O814" s="23">
        <v>723749.70162204956</v>
      </c>
      <c r="P814" s="23">
        <f>O814-3</f>
        <v>723746.70162204956</v>
      </c>
      <c r="Q814" s="23">
        <f>P814</f>
        <v>723746.70162204956</v>
      </c>
      <c r="R814" s="23">
        <v>0</v>
      </c>
      <c r="S814" s="23">
        <f t="shared" si="73"/>
        <v>723746.70162204956</v>
      </c>
      <c r="T814" s="23">
        <v>0</v>
      </c>
      <c r="U814" s="23"/>
      <c r="V814" s="35" t="str" cm="1">
        <f t="array" ref="V814">_xlfn.IFS(H814="Majandamiskulud","2.1",H814="Tööjõukulud","2.2",H814="Muud kulud","2.4",H814="Muud tegevuskulud","2.4",H814="Sotsiaaltoetused","2.3",H814="Muud antud toetused ja ülekanded","2.3",H814="Materiaalsete ja immateriaalsete vara soetamine/renoveerimine","4")</f>
        <v>2.1</v>
      </c>
    </row>
    <row r="815" spans="1:22" x14ac:dyDescent="0.3">
      <c r="A815" s="22" t="s">
        <v>29</v>
      </c>
      <c r="B815" s="22" t="s">
        <v>30</v>
      </c>
      <c r="C815" s="22" t="s">
        <v>31</v>
      </c>
      <c r="D815" s="22" t="s">
        <v>47</v>
      </c>
      <c r="E815" s="22" t="s">
        <v>120</v>
      </c>
      <c r="F815" s="22" t="s">
        <v>121</v>
      </c>
      <c r="G815" s="22" t="s">
        <v>163</v>
      </c>
      <c r="H815" s="22" t="s">
        <v>36</v>
      </c>
      <c r="I815" s="22" t="s">
        <v>37</v>
      </c>
      <c r="J815" s="22" t="s">
        <v>39</v>
      </c>
      <c r="K815" s="22" t="s">
        <v>40</v>
      </c>
      <c r="L815" s="23">
        <v>784679.89344241365</v>
      </c>
      <c r="M815" s="23">
        <v>0</v>
      </c>
      <c r="N815" s="23">
        <v>713257.54364823375</v>
      </c>
      <c r="O815" s="23">
        <v>71422.349794180162</v>
      </c>
      <c r="P815" s="23">
        <v>0</v>
      </c>
      <c r="Q815" s="23"/>
      <c r="R815" s="23">
        <v>0</v>
      </c>
      <c r="S815" s="23">
        <f t="shared" si="73"/>
        <v>0</v>
      </c>
      <c r="T815" s="23">
        <f>O815</f>
        <v>71422.349794180162</v>
      </c>
      <c r="U815" s="23"/>
      <c r="V815" s="35" t="str" cm="1">
        <f t="array" ref="V815">_xlfn.IFS(H815="Majandamiskulud","2.1",H815="Tööjõukulud","2.2",H815="Muud kulud","2.4",H815="Muud tegevuskulud","2.4",H815="Sotsiaaltoetused","2.3",H815="Muud antud toetused ja ülekanded","2.3",H815="Materiaalsete ja immateriaalsete vara soetamine/renoveerimine","4")</f>
        <v>2.1</v>
      </c>
    </row>
    <row r="816" spans="1:22" x14ac:dyDescent="0.3">
      <c r="A816" s="22" t="s">
        <v>29</v>
      </c>
      <c r="B816" s="22" t="s">
        <v>30</v>
      </c>
      <c r="C816" s="22" t="s">
        <v>31</v>
      </c>
      <c r="D816" s="22" t="s">
        <v>47</v>
      </c>
      <c r="E816" s="22" t="s">
        <v>120</v>
      </c>
      <c r="F816" s="22" t="s">
        <v>121</v>
      </c>
      <c r="G816" s="22" t="s">
        <v>163</v>
      </c>
      <c r="H816" s="22" t="s">
        <v>36</v>
      </c>
      <c r="I816" s="22" t="s">
        <v>37</v>
      </c>
      <c r="J816" s="22" t="s">
        <v>59</v>
      </c>
      <c r="K816" s="22" t="s">
        <v>60</v>
      </c>
      <c r="L816" s="23">
        <v>136579.71697666676</v>
      </c>
      <c r="M816" s="23">
        <v>0</v>
      </c>
      <c r="N816" s="23">
        <v>129897.49908200002</v>
      </c>
      <c r="O816" s="23">
        <v>6682.2178946667409</v>
      </c>
      <c r="P816" s="23">
        <f>O816</f>
        <v>6682.2178946667409</v>
      </c>
      <c r="Q816" s="23">
        <f>P816</f>
        <v>6682.2178946667409</v>
      </c>
      <c r="R816" s="23">
        <v>0</v>
      </c>
      <c r="S816" s="23">
        <f t="shared" si="73"/>
        <v>6682.2178946667409</v>
      </c>
      <c r="T816" s="23">
        <v>0</v>
      </c>
      <c r="U816" s="23"/>
      <c r="V816" s="35" t="str" cm="1">
        <f t="array" ref="V816">_xlfn.IFS(H816="Majandamiskulud","2.1",H816="Tööjõukulud","2.2",H816="Muud kulud","2.4",H816="Muud tegevuskulud","2.4",H816="Sotsiaaltoetused","2.3",H816="Muud antud toetused ja ülekanded","2.3",H816="Materiaalsete ja immateriaalsete vara soetamine/renoveerimine","4")</f>
        <v>2.1</v>
      </c>
    </row>
    <row r="817" spans="1:22" x14ac:dyDescent="0.3">
      <c r="A817" s="22" t="s">
        <v>29</v>
      </c>
      <c r="B817" s="22" t="s">
        <v>30</v>
      </c>
      <c r="C817" s="22" t="s">
        <v>31</v>
      </c>
      <c r="D817" s="22" t="s">
        <v>47</v>
      </c>
      <c r="E817" s="22" t="s">
        <v>120</v>
      </c>
      <c r="F817" s="22" t="s">
        <v>121</v>
      </c>
      <c r="G817" s="22" t="s">
        <v>163</v>
      </c>
      <c r="H817" s="22" t="s">
        <v>36</v>
      </c>
      <c r="I817" s="22" t="s">
        <v>37</v>
      </c>
      <c r="J817" s="22" t="s">
        <v>53</v>
      </c>
      <c r="K817" s="22" t="s">
        <v>164</v>
      </c>
      <c r="L817" s="23">
        <v>428298.40794</v>
      </c>
      <c r="M817" s="23">
        <v>0</v>
      </c>
      <c r="N817" s="23">
        <v>428118.52956000005</v>
      </c>
      <c r="O817" s="23">
        <v>179.8783800000092</v>
      </c>
      <c r="P817" s="23">
        <v>0</v>
      </c>
      <c r="Q817" s="23"/>
      <c r="R817" s="23">
        <v>0</v>
      </c>
      <c r="S817" s="23">
        <f t="shared" si="73"/>
        <v>0</v>
      </c>
      <c r="T817" s="23">
        <f>O817</f>
        <v>179.8783800000092</v>
      </c>
      <c r="U817" s="23"/>
      <c r="V817" s="35" t="str" cm="1">
        <f t="array" ref="V817">_xlfn.IFS(H817="Majandamiskulud","2.1",H817="Tööjõukulud","2.2",H817="Muud kulud","2.4",H817="Muud tegevuskulud","2.4",H817="Sotsiaaltoetused","2.3",H817="Muud antud toetused ja ülekanded","2.3",H817="Materiaalsete ja immateriaalsete vara soetamine/renoveerimine","4")</f>
        <v>2.1</v>
      </c>
    </row>
    <row r="818" spans="1:22" x14ac:dyDescent="0.3">
      <c r="A818" s="22" t="s">
        <v>29</v>
      </c>
      <c r="B818" s="22" t="s">
        <v>30</v>
      </c>
      <c r="C818" s="22" t="s">
        <v>31</v>
      </c>
      <c r="D818" s="22" t="s">
        <v>47</v>
      </c>
      <c r="E818" s="22" t="s">
        <v>120</v>
      </c>
      <c r="F818" s="22" t="s">
        <v>121</v>
      </c>
      <c r="G818" s="22" t="s">
        <v>163</v>
      </c>
      <c r="H818" s="22" t="s">
        <v>36</v>
      </c>
      <c r="I818" s="22" t="s">
        <v>37</v>
      </c>
      <c r="J818" s="22" t="s">
        <v>61</v>
      </c>
      <c r="K818" s="22" t="s">
        <v>62</v>
      </c>
      <c r="L818" s="23">
        <v>157068.38300000003</v>
      </c>
      <c r="M818" s="23">
        <v>0</v>
      </c>
      <c r="N818" s="23">
        <v>139896.72446200001</v>
      </c>
      <c r="O818" s="23">
        <v>17171.658538000025</v>
      </c>
      <c r="P818" s="23">
        <f>O818</f>
        <v>17171.658538000025</v>
      </c>
      <c r="Q818" s="23">
        <f>P818</f>
        <v>17171.658538000025</v>
      </c>
      <c r="R818" s="23">
        <v>0</v>
      </c>
      <c r="S818" s="23">
        <f t="shared" si="73"/>
        <v>17171.658538000025</v>
      </c>
      <c r="T818" s="23">
        <v>0</v>
      </c>
      <c r="U818" s="23"/>
      <c r="V818" s="35" t="str" cm="1">
        <f t="array" ref="V818">_xlfn.IFS(H818="Majandamiskulud","2.1",H818="Tööjõukulud","2.2",H818="Muud kulud","2.4",H818="Muud tegevuskulud","2.4",H818="Sotsiaaltoetused","2.3",H818="Muud antud toetused ja ülekanded","2.3",H818="Materiaalsete ja immateriaalsete vara soetamine/renoveerimine","4")</f>
        <v>2.1</v>
      </c>
    </row>
    <row r="819" spans="1:22" x14ac:dyDescent="0.3">
      <c r="A819" s="22" t="s">
        <v>29</v>
      </c>
      <c r="B819" s="22" t="s">
        <v>30</v>
      </c>
      <c r="C819" s="22" t="s">
        <v>31</v>
      </c>
      <c r="D819" s="22" t="s">
        <v>47</v>
      </c>
      <c r="E819" s="22" t="s">
        <v>120</v>
      </c>
      <c r="F819" s="22" t="s">
        <v>121</v>
      </c>
      <c r="G819" s="22" t="s">
        <v>163</v>
      </c>
      <c r="H819" s="22" t="s">
        <v>36</v>
      </c>
      <c r="I819" s="22" t="s">
        <v>37</v>
      </c>
      <c r="J819" s="22" t="s">
        <v>148</v>
      </c>
      <c r="K819" s="22" t="s">
        <v>149</v>
      </c>
      <c r="L819" s="23">
        <v>474.39007993751994</v>
      </c>
      <c r="M819" s="23">
        <v>474.39007993751994</v>
      </c>
      <c r="N819" s="23">
        <v>468.93500314029433</v>
      </c>
      <c r="O819" s="23">
        <v>5.4550767972256864</v>
      </c>
      <c r="P819" s="23">
        <v>0</v>
      </c>
      <c r="Q819" s="23">
        <v>0</v>
      </c>
      <c r="R819" s="23">
        <v>0</v>
      </c>
      <c r="S819" s="23">
        <f t="shared" si="73"/>
        <v>0</v>
      </c>
      <c r="T819" s="23">
        <f>O819</f>
        <v>5.4550767972256864</v>
      </c>
      <c r="U819" s="23"/>
      <c r="V819" s="35" t="str" cm="1">
        <f t="array" ref="V819">_xlfn.IFS(H819="Majandamiskulud","2.1",H819="Tööjõukulud","2.2",H819="Muud kulud","2.4",H819="Muud tegevuskulud","2.4",H819="Sotsiaaltoetused","2.3",H819="Muud antud toetused ja ülekanded","2.3",H819="Materiaalsete ja immateriaalsete vara soetamine/renoveerimine","4")</f>
        <v>2.1</v>
      </c>
    </row>
    <row r="820" spans="1:22" x14ac:dyDescent="0.3">
      <c r="A820" s="22" t="s">
        <v>29</v>
      </c>
      <c r="B820" s="22" t="s">
        <v>30</v>
      </c>
      <c r="C820" s="22" t="s">
        <v>31</v>
      </c>
      <c r="D820" s="22" t="s">
        <v>47</v>
      </c>
      <c r="E820" s="22" t="s">
        <v>120</v>
      </c>
      <c r="F820" s="22" t="s">
        <v>121</v>
      </c>
      <c r="G820" s="22" t="s">
        <v>163</v>
      </c>
      <c r="H820" s="22" t="s">
        <v>36</v>
      </c>
      <c r="I820" s="22" t="s">
        <v>37</v>
      </c>
      <c r="J820" s="22" t="s">
        <v>83</v>
      </c>
      <c r="K820" s="22" t="s">
        <v>84</v>
      </c>
      <c r="L820" s="23">
        <v>1620.7389949999999</v>
      </c>
      <c r="M820" s="23">
        <v>0</v>
      </c>
      <c r="N820" s="23">
        <v>1620.7389999999998</v>
      </c>
      <c r="O820" s="23">
        <v>-4.9999995894722815E-6</v>
      </c>
      <c r="P820" s="23">
        <f>O820</f>
        <v>-4.9999995894722815E-6</v>
      </c>
      <c r="Q820" s="23">
        <f>P820</f>
        <v>-4.9999995894722815E-6</v>
      </c>
      <c r="R820" s="23">
        <v>0</v>
      </c>
      <c r="S820" s="23">
        <f t="shared" si="73"/>
        <v>-4.9999995894722815E-6</v>
      </c>
      <c r="T820" s="23">
        <v>0</v>
      </c>
      <c r="U820" s="23"/>
      <c r="V820" s="35" t="str" cm="1">
        <f t="array" ref="V820">_xlfn.IFS(H820="Majandamiskulud","2.1",H820="Tööjõukulud","2.2",H820="Muud kulud","2.4",H820="Muud tegevuskulud","2.4",H820="Sotsiaaltoetused","2.3",H820="Muud antud toetused ja ülekanded","2.3",H820="Materiaalsete ja immateriaalsete vara soetamine/renoveerimine","4")</f>
        <v>2.1</v>
      </c>
    </row>
    <row r="821" spans="1:22" x14ac:dyDescent="0.3">
      <c r="A821" s="22" t="s">
        <v>29</v>
      </c>
      <c r="B821" s="22" t="s">
        <v>30</v>
      </c>
      <c r="C821" s="22" t="s">
        <v>31</v>
      </c>
      <c r="D821" s="22" t="s">
        <v>47</v>
      </c>
      <c r="E821" s="22" t="s">
        <v>120</v>
      </c>
      <c r="F821" s="22" t="s">
        <v>121</v>
      </c>
      <c r="G821" s="22" t="s">
        <v>163</v>
      </c>
      <c r="H821" s="22" t="s">
        <v>36</v>
      </c>
      <c r="I821" s="22" t="s">
        <v>37</v>
      </c>
      <c r="J821" s="22" t="s">
        <v>165</v>
      </c>
      <c r="K821" s="22" t="s">
        <v>166</v>
      </c>
      <c r="L821" s="23">
        <v>14897.2901</v>
      </c>
      <c r="M821" s="23">
        <v>0</v>
      </c>
      <c r="N821" s="23">
        <v>14897.290099999998</v>
      </c>
      <c r="O821" s="23">
        <v>1.8189894035458565E-12</v>
      </c>
      <c r="P821" s="23">
        <v>0</v>
      </c>
      <c r="Q821" s="23">
        <v>0</v>
      </c>
      <c r="R821" s="23">
        <v>0</v>
      </c>
      <c r="S821" s="23">
        <f t="shared" si="73"/>
        <v>0</v>
      </c>
      <c r="T821" s="23">
        <f>O821</f>
        <v>1.8189894035458565E-12</v>
      </c>
      <c r="U821" s="23"/>
      <c r="V821" s="35" t="str" cm="1">
        <f t="array" ref="V821">_xlfn.IFS(H821="Majandamiskulud","2.1",H821="Tööjõukulud","2.2",H821="Muud kulud","2.4",H821="Muud tegevuskulud","2.4",H821="Sotsiaaltoetused","2.3",H821="Muud antud toetused ja ülekanded","2.3",H821="Materiaalsete ja immateriaalsete vara soetamine/renoveerimine","4")</f>
        <v>2.1</v>
      </c>
    </row>
    <row r="822" spans="1:22" x14ac:dyDescent="0.3">
      <c r="A822" s="22" t="s">
        <v>29</v>
      </c>
      <c r="B822" s="22" t="s">
        <v>30</v>
      </c>
      <c r="C822" s="22" t="s">
        <v>31</v>
      </c>
      <c r="D822" s="22" t="s">
        <v>47</v>
      </c>
      <c r="E822" s="22" t="s">
        <v>120</v>
      </c>
      <c r="F822" s="22" t="s">
        <v>121</v>
      </c>
      <c r="G822" s="22" t="s">
        <v>163</v>
      </c>
      <c r="H822" s="22" t="s">
        <v>63</v>
      </c>
      <c r="I822" s="22" t="s">
        <v>37</v>
      </c>
      <c r="J822" s="22" t="s">
        <v>38</v>
      </c>
      <c r="K822" s="22" t="s">
        <v>38</v>
      </c>
      <c r="L822" s="23">
        <v>85864.536850000004</v>
      </c>
      <c r="M822" s="23">
        <v>4964</v>
      </c>
      <c r="N822" s="23">
        <v>85867.536849999989</v>
      </c>
      <c r="O822" s="23">
        <v>-3</v>
      </c>
      <c r="P822" s="23">
        <v>0</v>
      </c>
      <c r="Q822" s="23">
        <v>0</v>
      </c>
      <c r="R822" s="23">
        <v>0</v>
      </c>
      <c r="S822" s="23">
        <f t="shared" si="73"/>
        <v>0</v>
      </c>
      <c r="T822" s="23">
        <v>0</v>
      </c>
      <c r="U822" s="23"/>
      <c r="V822" s="35" t="str" cm="1">
        <f t="array" ref="V822">_xlfn.IFS(H822="Majandamiskulud","2.1",H822="Tööjõukulud","2.2",H822="Muud kulud","2.4",H822="Muud tegevuskulud","2.4",H822="Sotsiaaltoetused","2.3",H822="Muud antud toetused ja ülekanded","2.3",H822="Materiaalsete ja immateriaalsete vara soetamine/renoveerimine","4")</f>
        <v>2.3</v>
      </c>
    </row>
    <row r="823" spans="1:22" x14ac:dyDescent="0.3">
      <c r="A823" s="22" t="s">
        <v>29</v>
      </c>
      <c r="B823" s="22" t="s">
        <v>30</v>
      </c>
      <c r="C823" s="22" t="s">
        <v>31</v>
      </c>
      <c r="D823" s="22" t="s">
        <v>47</v>
      </c>
      <c r="E823" s="22" t="s">
        <v>120</v>
      </c>
      <c r="F823" s="22" t="s">
        <v>121</v>
      </c>
      <c r="G823" s="22" t="s">
        <v>163</v>
      </c>
      <c r="H823" s="22" t="s">
        <v>63</v>
      </c>
      <c r="I823" s="22" t="s">
        <v>37</v>
      </c>
      <c r="J823" s="22" t="s">
        <v>64</v>
      </c>
      <c r="K823" s="22" t="s">
        <v>65</v>
      </c>
      <c r="L823" s="23">
        <v>4127.3500000000004</v>
      </c>
      <c r="M823" s="23">
        <v>0</v>
      </c>
      <c r="N823" s="23">
        <v>4120.2075000000004</v>
      </c>
      <c r="O823" s="23">
        <v>7.1424999999990888</v>
      </c>
      <c r="P823" s="23">
        <f t="shared" ref="P823:Q827" si="75">O823</f>
        <v>7.1424999999990888</v>
      </c>
      <c r="Q823" s="23">
        <f t="shared" si="75"/>
        <v>7.1424999999990888</v>
      </c>
      <c r="R823" s="23">
        <v>0</v>
      </c>
      <c r="S823" s="23">
        <f t="shared" si="73"/>
        <v>7.1424999999990888</v>
      </c>
      <c r="T823" s="23">
        <v>0</v>
      </c>
      <c r="U823" s="23"/>
      <c r="V823" s="35" t="str" cm="1">
        <f t="array" ref="V823">_xlfn.IFS(H823="Majandamiskulud","2.1",H823="Tööjõukulud","2.2",H823="Muud kulud","2.4",H823="Muud tegevuskulud","2.4",H823="Sotsiaaltoetused","2.3",H823="Muud antud toetused ja ülekanded","2.3",H823="Materiaalsete ja immateriaalsete vara soetamine/renoveerimine","4")</f>
        <v>2.3</v>
      </c>
    </row>
    <row r="824" spans="1:22" x14ac:dyDescent="0.3">
      <c r="A824" s="22" t="s">
        <v>29</v>
      </c>
      <c r="B824" s="22" t="s">
        <v>30</v>
      </c>
      <c r="C824" s="22" t="s">
        <v>31</v>
      </c>
      <c r="D824" s="22" t="s">
        <v>47</v>
      </c>
      <c r="E824" s="22" t="s">
        <v>120</v>
      </c>
      <c r="F824" s="22" t="s">
        <v>121</v>
      </c>
      <c r="G824" s="22" t="s">
        <v>163</v>
      </c>
      <c r="H824" s="22" t="s">
        <v>45</v>
      </c>
      <c r="I824" s="22" t="s">
        <v>37</v>
      </c>
      <c r="J824" s="22" t="s">
        <v>38</v>
      </c>
      <c r="K824" s="22" t="s">
        <v>38</v>
      </c>
      <c r="L824" s="23">
        <v>3938.8312310945412</v>
      </c>
      <c r="M824" s="23">
        <v>0</v>
      </c>
      <c r="N824" s="23">
        <v>3809.2857942405408</v>
      </c>
      <c r="O824" s="23">
        <v>129.54543685400085</v>
      </c>
      <c r="P824" s="23">
        <f t="shared" si="75"/>
        <v>129.54543685400085</v>
      </c>
      <c r="Q824" s="23">
        <f t="shared" si="75"/>
        <v>129.54543685400085</v>
      </c>
      <c r="R824" s="23">
        <v>0</v>
      </c>
      <c r="S824" s="23">
        <f t="shared" si="73"/>
        <v>129.54543685400085</v>
      </c>
      <c r="T824" s="23">
        <v>0</v>
      </c>
      <c r="U824" s="23"/>
      <c r="V824" s="35" t="str" cm="1">
        <f t="array" ref="V824">_xlfn.IFS(H824="Majandamiskulud","2.1",H824="Tööjõukulud","2.2",H824="Muud kulud","2.4",H824="Muud tegevuskulud","2.4",H824="Sotsiaaltoetused","2.3",H824="Muud antud toetused ja ülekanded","2.3",H824="Materiaalsete ja immateriaalsete vara soetamine/renoveerimine","4")</f>
        <v>2.4</v>
      </c>
    </row>
    <row r="825" spans="1:22" x14ac:dyDescent="0.3">
      <c r="A825" s="22" t="s">
        <v>29</v>
      </c>
      <c r="B825" s="22" t="s">
        <v>30</v>
      </c>
      <c r="C825" s="22" t="s">
        <v>31</v>
      </c>
      <c r="D825" s="22" t="s">
        <v>47</v>
      </c>
      <c r="E825" s="22" t="s">
        <v>120</v>
      </c>
      <c r="F825" s="22" t="s">
        <v>121</v>
      </c>
      <c r="G825" s="22" t="s">
        <v>163</v>
      </c>
      <c r="H825" s="22" t="s">
        <v>66</v>
      </c>
      <c r="I825" s="22" t="s">
        <v>37</v>
      </c>
      <c r="J825" s="22" t="s">
        <v>38</v>
      </c>
      <c r="K825" s="22" t="s">
        <v>38</v>
      </c>
      <c r="L825" s="23">
        <v>68.412500000000009</v>
      </c>
      <c r="M825" s="23">
        <v>0</v>
      </c>
      <c r="N825" s="23">
        <v>68.412499999999994</v>
      </c>
      <c r="O825" s="23">
        <v>1.4210854715202004E-14</v>
      </c>
      <c r="P825" s="23">
        <f t="shared" si="75"/>
        <v>1.4210854715202004E-14</v>
      </c>
      <c r="Q825" s="23">
        <f t="shared" si="75"/>
        <v>1.4210854715202004E-14</v>
      </c>
      <c r="R825" s="23">
        <v>0</v>
      </c>
      <c r="S825" s="23">
        <f t="shared" si="73"/>
        <v>1.4210854715202004E-14</v>
      </c>
      <c r="T825" s="23">
        <v>0</v>
      </c>
      <c r="U825" s="23"/>
      <c r="V825" s="35" t="str" cm="1">
        <f t="array" ref="V825">_xlfn.IFS(H825="Majandamiskulud","2.1",H825="Tööjõukulud","2.2",H825="Muud kulud","2.4",H825="Muud tegevuskulud","2.4",H825="Sotsiaaltoetused","2.3",H825="Muud antud toetused ja ülekanded","2.3",H825="Materiaalsete ja immateriaalsete vara soetamine/renoveerimine","4")</f>
        <v>2.3</v>
      </c>
    </row>
    <row r="826" spans="1:22" x14ac:dyDescent="0.3">
      <c r="A826" s="22" t="s">
        <v>29</v>
      </c>
      <c r="B826" s="22" t="s">
        <v>30</v>
      </c>
      <c r="C826" s="22" t="s">
        <v>31</v>
      </c>
      <c r="D826" s="22" t="s">
        <v>47</v>
      </c>
      <c r="E826" s="22" t="s">
        <v>120</v>
      </c>
      <c r="F826" s="22" t="s">
        <v>121</v>
      </c>
      <c r="G826" s="22" t="s">
        <v>163</v>
      </c>
      <c r="H826" s="22" t="s">
        <v>46</v>
      </c>
      <c r="I826" s="22" t="s">
        <v>37</v>
      </c>
      <c r="J826" s="22" t="s">
        <v>38</v>
      </c>
      <c r="K826" s="22" t="s">
        <v>38</v>
      </c>
      <c r="L826" s="23">
        <v>8119327.5745549258</v>
      </c>
      <c r="M826" s="23">
        <v>350385.23701666348</v>
      </c>
      <c r="N826" s="23">
        <v>7963127.0270904284</v>
      </c>
      <c r="O826" s="23">
        <v>156200.5474644911</v>
      </c>
      <c r="P826" s="23">
        <f t="shared" si="75"/>
        <v>156200.5474644911</v>
      </c>
      <c r="Q826" s="23">
        <f t="shared" si="75"/>
        <v>156200.5474644911</v>
      </c>
      <c r="R826" s="23">
        <v>0</v>
      </c>
      <c r="S826" s="23">
        <f t="shared" si="73"/>
        <v>156200.5474644911</v>
      </c>
      <c r="T826" s="23">
        <v>0</v>
      </c>
      <c r="U826" s="23"/>
      <c r="V826" s="35" t="str" cm="1">
        <f t="array" ref="V826">_xlfn.IFS(H826="Majandamiskulud","2.1",H826="Tööjõukulud","2.2",H826="Muud kulud","2.4",H826="Muud tegevuskulud","2.4",H826="Sotsiaaltoetused","2.3",H826="Muud antud toetused ja ülekanded","2.3",H826="Materiaalsete ja immateriaalsete vara soetamine/renoveerimine","4")</f>
        <v>2.2</v>
      </c>
    </row>
    <row r="827" spans="1:22" x14ac:dyDescent="0.3">
      <c r="A827" s="22" t="s">
        <v>29</v>
      </c>
      <c r="B827" s="22" t="s">
        <v>30</v>
      </c>
      <c r="C827" s="22" t="s">
        <v>31</v>
      </c>
      <c r="D827" s="22" t="s">
        <v>47</v>
      </c>
      <c r="E827" s="22" t="s">
        <v>120</v>
      </c>
      <c r="F827" s="22" t="s">
        <v>121</v>
      </c>
      <c r="G827" s="22" t="s">
        <v>163</v>
      </c>
      <c r="H827" s="22" t="s">
        <v>46</v>
      </c>
      <c r="I827" s="22" t="s">
        <v>37</v>
      </c>
      <c r="J827" s="22" t="s">
        <v>59</v>
      </c>
      <c r="K827" s="22" t="s">
        <v>60</v>
      </c>
      <c r="L827" s="23">
        <v>308061.52506300004</v>
      </c>
      <c r="M827" s="23">
        <v>0</v>
      </c>
      <c r="N827" s="23">
        <v>300160.20987700002</v>
      </c>
      <c r="O827" s="23">
        <v>7901.3151859999925</v>
      </c>
      <c r="P827" s="23">
        <f t="shared" si="75"/>
        <v>7901.3151859999925</v>
      </c>
      <c r="Q827" s="23">
        <f t="shared" si="75"/>
        <v>7901.3151859999925</v>
      </c>
      <c r="R827" s="23">
        <v>0</v>
      </c>
      <c r="S827" s="23">
        <f t="shared" si="73"/>
        <v>7901.3151859999925</v>
      </c>
      <c r="T827" s="23">
        <v>0</v>
      </c>
      <c r="U827" s="23"/>
      <c r="V827" s="35" t="str" cm="1">
        <f t="array" ref="V827">_xlfn.IFS(H827="Majandamiskulud","2.1",H827="Tööjõukulud","2.2",H827="Muud kulud","2.4",H827="Muud tegevuskulud","2.4",H827="Sotsiaaltoetused","2.3",H827="Muud antud toetused ja ülekanded","2.3",H827="Materiaalsete ja immateriaalsete vara soetamine/renoveerimine","4")</f>
        <v>2.2</v>
      </c>
    </row>
    <row r="828" spans="1:22" x14ac:dyDescent="0.3">
      <c r="A828" s="22" t="s">
        <v>29</v>
      </c>
      <c r="B828" s="22" t="s">
        <v>30</v>
      </c>
      <c r="C828" s="22" t="s">
        <v>31</v>
      </c>
      <c r="D828" s="22" t="s">
        <v>47</v>
      </c>
      <c r="E828" s="22" t="s">
        <v>120</v>
      </c>
      <c r="F828" s="22" t="s">
        <v>121</v>
      </c>
      <c r="G828" s="22" t="s">
        <v>163</v>
      </c>
      <c r="H828" s="22" t="s">
        <v>46</v>
      </c>
      <c r="I828" s="22" t="s">
        <v>37</v>
      </c>
      <c r="J828" s="22" t="s">
        <v>159</v>
      </c>
      <c r="K828" s="22" t="s">
        <v>160</v>
      </c>
      <c r="L828" s="23">
        <v>912.61755064999988</v>
      </c>
      <c r="M828" s="23">
        <v>912.61755064999988</v>
      </c>
      <c r="N828" s="23">
        <v>912.61755065000011</v>
      </c>
      <c r="O828" s="23">
        <v>-2.2737367544323206E-13</v>
      </c>
      <c r="P828" s="23">
        <v>0</v>
      </c>
      <c r="Q828" s="23">
        <v>0</v>
      </c>
      <c r="R828" s="23">
        <v>0</v>
      </c>
      <c r="S828" s="23">
        <f t="shared" si="73"/>
        <v>0</v>
      </c>
      <c r="T828" s="23">
        <v>0</v>
      </c>
      <c r="U828" s="23"/>
      <c r="V828" s="35" t="str" cm="1">
        <f t="array" ref="V828">_xlfn.IFS(H828="Majandamiskulud","2.1",H828="Tööjõukulud","2.2",H828="Muud kulud","2.4",H828="Muud tegevuskulud","2.4",H828="Sotsiaaltoetused","2.3",H828="Muud antud toetused ja ülekanded","2.3",H828="Materiaalsete ja immateriaalsete vara soetamine/renoveerimine","4")</f>
        <v>2.2</v>
      </c>
    </row>
    <row r="829" spans="1:22" x14ac:dyDescent="0.3">
      <c r="A829" s="22" t="s">
        <v>29</v>
      </c>
      <c r="B829" s="22" t="s">
        <v>30</v>
      </c>
      <c r="C829" s="22" t="s">
        <v>31</v>
      </c>
      <c r="D829" s="22" t="s">
        <v>47</v>
      </c>
      <c r="E829" s="22" t="s">
        <v>120</v>
      </c>
      <c r="F829" s="22" t="s">
        <v>121</v>
      </c>
      <c r="G829" s="22" t="s">
        <v>163</v>
      </c>
      <c r="H829" s="22" t="s">
        <v>46</v>
      </c>
      <c r="I829" s="22" t="s">
        <v>37</v>
      </c>
      <c r="J829" s="22" t="s">
        <v>83</v>
      </c>
      <c r="K829" s="22" t="s">
        <v>84</v>
      </c>
      <c r="L829" s="23">
        <v>833.62900000000025</v>
      </c>
      <c r="M829" s="23">
        <v>0</v>
      </c>
      <c r="N829" s="23">
        <v>833.62900000000002</v>
      </c>
      <c r="O829" s="23">
        <v>0</v>
      </c>
      <c r="P829" s="23">
        <f>O829</f>
        <v>0</v>
      </c>
      <c r="Q829" s="23">
        <f>P829</f>
        <v>0</v>
      </c>
      <c r="R829" s="23">
        <v>0</v>
      </c>
      <c r="S829" s="23">
        <f t="shared" si="73"/>
        <v>0</v>
      </c>
      <c r="T829" s="23">
        <v>0</v>
      </c>
      <c r="U829" s="23"/>
      <c r="V829" s="35" t="str" cm="1">
        <f t="array" ref="V829">_xlfn.IFS(H829="Majandamiskulud","2.1",H829="Tööjõukulud","2.2",H829="Muud kulud","2.4",H829="Muud tegevuskulud","2.4",H829="Sotsiaaltoetused","2.3",H829="Muud antud toetused ja ülekanded","2.3",H829="Materiaalsete ja immateriaalsete vara soetamine/renoveerimine","4")</f>
        <v>2.2</v>
      </c>
    </row>
    <row r="830" spans="1:22" x14ac:dyDescent="0.3">
      <c r="A830" s="22" t="s">
        <v>29</v>
      </c>
      <c r="B830" s="22" t="s">
        <v>30</v>
      </c>
      <c r="C830" s="22" t="s">
        <v>31</v>
      </c>
      <c r="D830" s="22" t="s">
        <v>47</v>
      </c>
      <c r="E830" s="22" t="s">
        <v>120</v>
      </c>
      <c r="F830" s="22" t="s">
        <v>121</v>
      </c>
      <c r="G830" s="22" t="s">
        <v>163</v>
      </c>
      <c r="H830" s="22" t="s">
        <v>46</v>
      </c>
      <c r="I830" s="22" t="s">
        <v>37</v>
      </c>
      <c r="J830" s="22" t="s">
        <v>165</v>
      </c>
      <c r="K830" s="22" t="s">
        <v>166</v>
      </c>
      <c r="L830" s="23">
        <v>83448.085500000016</v>
      </c>
      <c r="M830" s="23">
        <v>0</v>
      </c>
      <c r="N830" s="23">
        <v>83448.085424000019</v>
      </c>
      <c r="O830" s="23">
        <v>7.5999985710950568E-5</v>
      </c>
      <c r="P830" s="23">
        <v>0</v>
      </c>
      <c r="Q830" s="23">
        <f>P830</f>
        <v>0</v>
      </c>
      <c r="R830" s="23">
        <v>0</v>
      </c>
      <c r="S830" s="23">
        <f t="shared" si="73"/>
        <v>0</v>
      </c>
      <c r="T830" s="23">
        <f>O830</f>
        <v>7.5999985710950568E-5</v>
      </c>
      <c r="U830" s="23"/>
      <c r="V830" s="35" t="str" cm="1">
        <f t="array" ref="V830">_xlfn.IFS(H830="Majandamiskulud","2.1",H830="Tööjõukulud","2.2",H830="Muud kulud","2.4",H830="Muud tegevuskulud","2.4",H830="Sotsiaaltoetused","2.3",H830="Muud antud toetused ja ülekanded","2.3",H830="Materiaalsete ja immateriaalsete vara soetamine/renoveerimine","4")</f>
        <v>2.2</v>
      </c>
    </row>
    <row r="831" spans="1:22" x14ac:dyDescent="0.3">
      <c r="A831" s="22" t="s">
        <v>29</v>
      </c>
      <c r="B831" s="22" t="s">
        <v>30</v>
      </c>
      <c r="C831" s="22" t="s">
        <v>31</v>
      </c>
      <c r="D831" s="22" t="s">
        <v>47</v>
      </c>
      <c r="E831" s="22" t="s">
        <v>120</v>
      </c>
      <c r="F831" s="22" t="s">
        <v>121</v>
      </c>
      <c r="G831" s="22" t="s">
        <v>163</v>
      </c>
      <c r="H831" s="22" t="s">
        <v>46</v>
      </c>
      <c r="I831" s="22" t="s">
        <v>37</v>
      </c>
      <c r="J831" s="22" t="s">
        <v>140</v>
      </c>
      <c r="K831" s="22" t="s">
        <v>141</v>
      </c>
      <c r="L831" s="23">
        <v>0</v>
      </c>
      <c r="M831" s="23">
        <v>0</v>
      </c>
      <c r="N831" s="23">
        <v>163.02343005</v>
      </c>
      <c r="O831" s="23">
        <v>-163.02343005</v>
      </c>
      <c r="P831" s="23">
        <f>O831</f>
        <v>-163.02343005</v>
      </c>
      <c r="Q831" s="23">
        <v>0</v>
      </c>
      <c r="R831" s="23">
        <v>0</v>
      </c>
      <c r="S831" s="23">
        <f t="shared" si="73"/>
        <v>0</v>
      </c>
      <c r="T831" s="23">
        <f>P831</f>
        <v>-163.02343005</v>
      </c>
      <c r="U831" s="23"/>
      <c r="V831" s="35" t="str" cm="1">
        <f t="array" ref="V831">_xlfn.IFS(H831="Majandamiskulud","2.1",H831="Tööjõukulud","2.2",H831="Muud kulud","2.4",H831="Muud tegevuskulud","2.4",H831="Sotsiaaltoetused","2.3",H831="Muud antud toetused ja ülekanded","2.3",H831="Materiaalsete ja immateriaalsete vara soetamine/renoveerimine","4")</f>
        <v>2.2</v>
      </c>
    </row>
    <row r="832" spans="1:22" x14ac:dyDescent="0.3">
      <c r="A832" s="22" t="s">
        <v>29</v>
      </c>
      <c r="B832" s="22" t="s">
        <v>30</v>
      </c>
      <c r="C832" s="22" t="s">
        <v>31</v>
      </c>
      <c r="D832" s="22" t="s">
        <v>47</v>
      </c>
      <c r="E832" s="22" t="s">
        <v>120</v>
      </c>
      <c r="F832" s="22" t="s">
        <v>121</v>
      </c>
      <c r="G832" s="22" t="s">
        <v>163</v>
      </c>
      <c r="H832" s="22" t="s">
        <v>82</v>
      </c>
      <c r="I832" s="22" t="s">
        <v>37</v>
      </c>
      <c r="J832" s="22" t="s">
        <v>38</v>
      </c>
      <c r="K832" s="22" t="s">
        <v>38</v>
      </c>
      <c r="L832" s="23">
        <v>25120.844909527001</v>
      </c>
      <c r="M832" s="23">
        <v>0</v>
      </c>
      <c r="N832" s="23">
        <v>24927.139012458749</v>
      </c>
      <c r="O832" s="23">
        <v>193.70589706825194</v>
      </c>
      <c r="P832" s="23">
        <f>O832</f>
        <v>193.70589706825194</v>
      </c>
      <c r="Q832" s="23">
        <f>P832</f>
        <v>193.70589706825194</v>
      </c>
      <c r="R832" s="23">
        <v>0</v>
      </c>
      <c r="S832" s="23">
        <f t="shared" si="73"/>
        <v>193.70589706825194</v>
      </c>
      <c r="T832" s="23">
        <v>0</v>
      </c>
      <c r="U832" s="23"/>
      <c r="V832" s="35" t="str" cm="1">
        <f t="array" ref="V832">_xlfn.IFS(H832="Majandamiskulud","2.1",H832="Tööjõukulud","2.2",H832="Muud kulud","2.4",H832="Muud tegevuskulud","2.4",H832="Sotsiaaltoetused","2.3",H832="Muud antud toetused ja ülekanded","2.3",H832="Materiaalsete ja immateriaalsete vara soetamine/renoveerimine","4")</f>
        <v>2.4</v>
      </c>
    </row>
    <row r="833" spans="1:22" x14ac:dyDescent="0.3">
      <c r="A833" s="22" t="s">
        <v>29</v>
      </c>
      <c r="B833" s="22" t="s">
        <v>30</v>
      </c>
      <c r="C833" s="22" t="s">
        <v>31</v>
      </c>
      <c r="D833" s="22" t="s">
        <v>47</v>
      </c>
      <c r="E833" s="22" t="s">
        <v>120</v>
      </c>
      <c r="F833" s="22" t="s">
        <v>121</v>
      </c>
      <c r="G833" s="22" t="s">
        <v>163</v>
      </c>
      <c r="H833" s="22" t="s">
        <v>82</v>
      </c>
      <c r="I833" s="22" t="s">
        <v>37</v>
      </c>
      <c r="J833" s="22" t="s">
        <v>59</v>
      </c>
      <c r="K833" s="22" t="s">
        <v>60</v>
      </c>
      <c r="L833" s="23">
        <v>736.49130000000014</v>
      </c>
      <c r="M833" s="23">
        <v>0</v>
      </c>
      <c r="N833" s="23">
        <v>62.103670642750004</v>
      </c>
      <c r="O833" s="23">
        <v>674.38762935725026</v>
      </c>
      <c r="P833" s="23">
        <v>0</v>
      </c>
      <c r="Q833" s="23">
        <f>P833</f>
        <v>0</v>
      </c>
      <c r="R833" s="23">
        <v>0</v>
      </c>
      <c r="S833" s="23">
        <f t="shared" si="73"/>
        <v>0</v>
      </c>
      <c r="T833" s="23">
        <v>0</v>
      </c>
      <c r="U833" s="23"/>
      <c r="V833" s="35" t="str" cm="1">
        <f t="array" ref="V833">_xlfn.IFS(H833="Majandamiskulud","2.1",H833="Tööjõukulud","2.2",H833="Muud kulud","2.4",H833="Muud tegevuskulud","2.4",H833="Sotsiaaltoetused","2.3",H833="Muud antud toetused ja ülekanded","2.3",H833="Materiaalsete ja immateriaalsete vara soetamine/renoveerimine","4")</f>
        <v>2.4</v>
      </c>
    </row>
    <row r="834" spans="1:22" x14ac:dyDescent="0.3">
      <c r="A834" s="22" t="s">
        <v>29</v>
      </c>
      <c r="B834" s="22" t="s">
        <v>30</v>
      </c>
      <c r="C834" s="22" t="s">
        <v>31</v>
      </c>
      <c r="D834" s="22" t="s">
        <v>47</v>
      </c>
      <c r="E834" s="22" t="s">
        <v>120</v>
      </c>
      <c r="F834" s="22" t="s">
        <v>121</v>
      </c>
      <c r="G834" s="22" t="s">
        <v>163</v>
      </c>
      <c r="H834" s="22" t="s">
        <v>82</v>
      </c>
      <c r="I834" s="22" t="s">
        <v>37</v>
      </c>
      <c r="J834" s="22" t="s">
        <v>53</v>
      </c>
      <c r="K834" s="22" t="s">
        <v>164</v>
      </c>
      <c r="L834" s="23">
        <v>75643.94</v>
      </c>
      <c r="M834" s="23">
        <v>0</v>
      </c>
      <c r="N834" s="23">
        <v>75632.255000000005</v>
      </c>
      <c r="O834" s="23">
        <v>11.684999999999491</v>
      </c>
      <c r="P834" s="23">
        <v>0</v>
      </c>
      <c r="Q834" s="23">
        <v>0</v>
      </c>
      <c r="R834" s="23">
        <v>0</v>
      </c>
      <c r="S834" s="23">
        <f t="shared" si="73"/>
        <v>0</v>
      </c>
      <c r="T834" s="23">
        <f>O834</f>
        <v>11.684999999999491</v>
      </c>
      <c r="U834" s="23"/>
      <c r="V834" s="35" t="str" cm="1">
        <f t="array" ref="V834">_xlfn.IFS(H834="Majandamiskulud","2.1",H834="Tööjõukulud","2.2",H834="Muud kulud","2.4",H834="Muud tegevuskulud","2.4",H834="Sotsiaaltoetused","2.3",H834="Muud antud toetused ja ülekanded","2.3",H834="Materiaalsete ja immateriaalsete vara soetamine/renoveerimine","4")</f>
        <v>2.4</v>
      </c>
    </row>
    <row r="835" spans="1:22" x14ac:dyDescent="0.3">
      <c r="A835" s="22" t="s">
        <v>29</v>
      </c>
      <c r="B835" s="22" t="s">
        <v>30</v>
      </c>
      <c r="C835" s="22" t="s">
        <v>31</v>
      </c>
      <c r="D835" s="22" t="s">
        <v>47</v>
      </c>
      <c r="E835" s="22" t="s">
        <v>120</v>
      </c>
      <c r="F835" s="22" t="s">
        <v>121</v>
      </c>
      <c r="G835" s="22" t="s">
        <v>163</v>
      </c>
      <c r="H835" s="22" t="s">
        <v>82</v>
      </c>
      <c r="I835" s="22" t="s">
        <v>37</v>
      </c>
      <c r="J835" s="22" t="s">
        <v>61</v>
      </c>
      <c r="K835" s="22" t="s">
        <v>62</v>
      </c>
      <c r="L835" s="23">
        <v>19558.847000000002</v>
      </c>
      <c r="M835" s="23">
        <v>0</v>
      </c>
      <c r="N835" s="23">
        <v>19547.5268</v>
      </c>
      <c r="O835" s="23">
        <v>11.320200000000114</v>
      </c>
      <c r="P835" s="23">
        <f>O835</f>
        <v>11.320200000000114</v>
      </c>
      <c r="Q835" s="23">
        <f>P835</f>
        <v>11.320200000000114</v>
      </c>
      <c r="R835" s="23">
        <v>0</v>
      </c>
      <c r="S835" s="23">
        <f t="shared" si="73"/>
        <v>11.320200000000114</v>
      </c>
      <c r="T835" s="23">
        <v>0</v>
      </c>
      <c r="U835" s="23"/>
      <c r="V835" s="35" t="str" cm="1">
        <f t="array" ref="V835">_xlfn.IFS(H835="Majandamiskulud","2.1",H835="Tööjõukulud","2.2",H835="Muud kulud","2.4",H835="Muud tegevuskulud","2.4",H835="Sotsiaaltoetused","2.3",H835="Muud antud toetused ja ülekanded","2.3",H835="Materiaalsete ja immateriaalsete vara soetamine/renoveerimine","4")</f>
        <v>2.4</v>
      </c>
    </row>
    <row r="836" spans="1:22" x14ac:dyDescent="0.3">
      <c r="A836" s="22" t="s">
        <v>29</v>
      </c>
      <c r="B836" s="22" t="s">
        <v>30</v>
      </c>
      <c r="C836" s="22" t="s">
        <v>31</v>
      </c>
      <c r="D836" s="22" t="s">
        <v>47</v>
      </c>
      <c r="E836" s="22" t="s">
        <v>120</v>
      </c>
      <c r="F836" s="22" t="s">
        <v>121</v>
      </c>
      <c r="G836" s="22" t="s">
        <v>163</v>
      </c>
      <c r="H836" s="22" t="s">
        <v>82</v>
      </c>
      <c r="I836" s="22" t="s">
        <v>37</v>
      </c>
      <c r="J836" s="22" t="s">
        <v>165</v>
      </c>
      <c r="K836" s="22" t="s">
        <v>166</v>
      </c>
      <c r="L836" s="23">
        <v>235.55440000000002</v>
      </c>
      <c r="M836" s="23">
        <v>0</v>
      </c>
      <c r="N836" s="23">
        <v>235.55439999999999</v>
      </c>
      <c r="O836" s="23">
        <v>0</v>
      </c>
      <c r="P836" s="23">
        <v>0</v>
      </c>
      <c r="Q836" s="23">
        <v>0</v>
      </c>
      <c r="R836" s="23">
        <v>0</v>
      </c>
      <c r="S836" s="23">
        <f t="shared" si="73"/>
        <v>0</v>
      </c>
      <c r="T836" s="23">
        <f>O836</f>
        <v>0</v>
      </c>
      <c r="U836" s="23"/>
      <c r="V836" s="35" t="str" cm="1">
        <f t="array" ref="V836">_xlfn.IFS(H836="Majandamiskulud","2.1",H836="Tööjõukulud","2.2",H836="Muud kulud","2.4",H836="Muud tegevuskulud","2.4",H836="Sotsiaaltoetused","2.3",H836="Muud antud toetused ja ülekanded","2.3",H836="Materiaalsete ja immateriaalsete vara soetamine/renoveerimine","4")</f>
        <v>2.4</v>
      </c>
    </row>
    <row r="837" spans="1:22" x14ac:dyDescent="0.3">
      <c r="A837" s="22" t="s">
        <v>29</v>
      </c>
      <c r="B837" s="22" t="s">
        <v>30</v>
      </c>
      <c r="C837" s="22" t="s">
        <v>31</v>
      </c>
      <c r="D837" s="22" t="s">
        <v>47</v>
      </c>
      <c r="E837" s="22" t="s">
        <v>122</v>
      </c>
      <c r="F837" s="22" t="s">
        <v>123</v>
      </c>
      <c r="G837" s="22" t="s">
        <v>163</v>
      </c>
      <c r="H837" s="22" t="s">
        <v>36</v>
      </c>
      <c r="I837" s="22" t="s">
        <v>37</v>
      </c>
      <c r="J837" s="22" t="s">
        <v>38</v>
      </c>
      <c r="K837" s="22" t="s">
        <v>38</v>
      </c>
      <c r="L837" s="23">
        <v>2483656.273850413</v>
      </c>
      <c r="M837" s="23">
        <v>178220.30385723934</v>
      </c>
      <c r="N837" s="23">
        <v>2195217.4183862177</v>
      </c>
      <c r="O837" s="23">
        <v>288438.85546419601</v>
      </c>
      <c r="P837" s="23">
        <f>O837</f>
        <v>288438.85546419601</v>
      </c>
      <c r="Q837" s="23">
        <f>P837</f>
        <v>288438.85546419601</v>
      </c>
      <c r="R837" s="23">
        <v>0</v>
      </c>
      <c r="S837" s="23">
        <f t="shared" si="73"/>
        <v>288438.85546419601</v>
      </c>
      <c r="T837" s="23">
        <v>0</v>
      </c>
      <c r="U837" s="23"/>
      <c r="V837" s="35" t="str" cm="1">
        <f t="array" ref="V837">_xlfn.IFS(H837="Majandamiskulud","2.1",H837="Tööjõukulud","2.2",H837="Muud kulud","2.4",H837="Muud tegevuskulud","2.4",H837="Sotsiaaltoetused","2.3",H837="Muud antud toetused ja ülekanded","2.3",H837="Materiaalsete ja immateriaalsete vara soetamine/renoveerimine","4")</f>
        <v>2.1</v>
      </c>
    </row>
    <row r="838" spans="1:22" x14ac:dyDescent="0.3">
      <c r="A838" s="22" t="s">
        <v>29</v>
      </c>
      <c r="B838" s="22" t="s">
        <v>30</v>
      </c>
      <c r="C838" s="22" t="s">
        <v>31</v>
      </c>
      <c r="D838" s="22" t="s">
        <v>47</v>
      </c>
      <c r="E838" s="22" t="s">
        <v>122</v>
      </c>
      <c r="F838" s="22" t="s">
        <v>123</v>
      </c>
      <c r="G838" s="22" t="s">
        <v>163</v>
      </c>
      <c r="H838" s="22" t="s">
        <v>36</v>
      </c>
      <c r="I838" s="22" t="s">
        <v>37</v>
      </c>
      <c r="J838" s="22" t="s">
        <v>39</v>
      </c>
      <c r="K838" s="22" t="s">
        <v>40</v>
      </c>
      <c r="L838" s="23">
        <v>3353510.6655709767</v>
      </c>
      <c r="M838" s="23">
        <v>0</v>
      </c>
      <c r="N838" s="23">
        <v>3171204.271400488</v>
      </c>
      <c r="O838" s="23">
        <v>182306.39417048823</v>
      </c>
      <c r="P838" s="23">
        <v>0</v>
      </c>
      <c r="Q838" s="23">
        <v>0</v>
      </c>
      <c r="R838" s="23">
        <v>0</v>
      </c>
      <c r="S838" s="23">
        <f t="shared" si="73"/>
        <v>0</v>
      </c>
      <c r="T838" s="23">
        <f>O838</f>
        <v>182306.39417048823</v>
      </c>
      <c r="U838" s="23"/>
      <c r="V838" s="35" t="str" cm="1">
        <f t="array" ref="V838">_xlfn.IFS(H838="Majandamiskulud","2.1",H838="Tööjõukulud","2.2",H838="Muud kulud","2.4",H838="Muud tegevuskulud","2.4",H838="Sotsiaaltoetused","2.3",H838="Muud antud toetused ja ülekanded","2.3",H838="Materiaalsete ja immateriaalsete vara soetamine/renoveerimine","4")</f>
        <v>2.1</v>
      </c>
    </row>
    <row r="839" spans="1:22" x14ac:dyDescent="0.3">
      <c r="A839" s="22" t="s">
        <v>29</v>
      </c>
      <c r="B839" s="22" t="s">
        <v>30</v>
      </c>
      <c r="C839" s="22" t="s">
        <v>31</v>
      </c>
      <c r="D839" s="22" t="s">
        <v>47</v>
      </c>
      <c r="E839" s="22" t="s">
        <v>122</v>
      </c>
      <c r="F839" s="22" t="s">
        <v>123</v>
      </c>
      <c r="G839" s="22" t="s">
        <v>163</v>
      </c>
      <c r="H839" s="22" t="s">
        <v>36</v>
      </c>
      <c r="I839" s="22" t="s">
        <v>37</v>
      </c>
      <c r="J839" s="22" t="s">
        <v>53</v>
      </c>
      <c r="K839" s="22" t="s">
        <v>164</v>
      </c>
      <c r="L839" s="23">
        <v>390441.06798999995</v>
      </c>
      <c r="M839" s="23">
        <v>0</v>
      </c>
      <c r="N839" s="23">
        <v>385469.39385000005</v>
      </c>
      <c r="O839" s="23">
        <v>4971.6741399999519</v>
      </c>
      <c r="P839" s="23">
        <v>0</v>
      </c>
      <c r="Q839" s="23">
        <v>0</v>
      </c>
      <c r="R839" s="23">
        <v>0</v>
      </c>
      <c r="S839" s="23">
        <f t="shared" si="73"/>
        <v>0</v>
      </c>
      <c r="T839" s="23">
        <f>O839</f>
        <v>4971.6741399999519</v>
      </c>
      <c r="U839" s="23"/>
      <c r="V839" s="35" t="str" cm="1">
        <f t="array" ref="V839">_xlfn.IFS(H839="Majandamiskulud","2.1",H839="Tööjõukulud","2.2",H839="Muud kulud","2.4",H839="Muud tegevuskulud","2.4",H839="Sotsiaaltoetused","2.3",H839="Muud antud toetused ja ülekanded","2.3",H839="Materiaalsete ja immateriaalsete vara soetamine/renoveerimine","4")</f>
        <v>2.1</v>
      </c>
    </row>
    <row r="840" spans="1:22" x14ac:dyDescent="0.3">
      <c r="A840" s="22" t="s">
        <v>29</v>
      </c>
      <c r="B840" s="22" t="s">
        <v>30</v>
      </c>
      <c r="C840" s="22" t="s">
        <v>31</v>
      </c>
      <c r="D840" s="22" t="s">
        <v>47</v>
      </c>
      <c r="E840" s="22" t="s">
        <v>122</v>
      </c>
      <c r="F840" s="22" t="s">
        <v>123</v>
      </c>
      <c r="G840" s="22" t="s">
        <v>163</v>
      </c>
      <c r="H840" s="22" t="s">
        <v>36</v>
      </c>
      <c r="I840" s="22" t="s">
        <v>37</v>
      </c>
      <c r="J840" s="22" t="s">
        <v>148</v>
      </c>
      <c r="K840" s="22" t="s">
        <v>149</v>
      </c>
      <c r="L840" s="23">
        <v>3945.2700482387359</v>
      </c>
      <c r="M840" s="23">
        <v>3945.2700482387359</v>
      </c>
      <c r="N840" s="23">
        <v>3899.902845151827</v>
      </c>
      <c r="O840" s="23">
        <v>45.36720308690883</v>
      </c>
      <c r="P840" s="23">
        <v>0</v>
      </c>
      <c r="Q840" s="23">
        <v>0</v>
      </c>
      <c r="R840" s="23">
        <v>0</v>
      </c>
      <c r="S840" s="23">
        <f t="shared" si="73"/>
        <v>0</v>
      </c>
      <c r="T840" s="23">
        <f>O840</f>
        <v>45.36720308690883</v>
      </c>
      <c r="U840" s="23"/>
      <c r="V840" s="35" t="str" cm="1">
        <f t="array" ref="V840">_xlfn.IFS(H840="Majandamiskulud","2.1",H840="Tööjõukulud","2.2",H840="Muud kulud","2.4",H840="Muud tegevuskulud","2.4",H840="Sotsiaaltoetused","2.3",H840="Muud antud toetused ja ülekanded","2.3",H840="Materiaalsete ja immateriaalsete vara soetamine/renoveerimine","4")</f>
        <v>2.1</v>
      </c>
    </row>
    <row r="841" spans="1:22" x14ac:dyDescent="0.3">
      <c r="A841" s="22" t="s">
        <v>29</v>
      </c>
      <c r="B841" s="22" t="s">
        <v>30</v>
      </c>
      <c r="C841" s="22" t="s">
        <v>31</v>
      </c>
      <c r="D841" s="22" t="s">
        <v>47</v>
      </c>
      <c r="E841" s="22" t="s">
        <v>122</v>
      </c>
      <c r="F841" s="22" t="s">
        <v>123</v>
      </c>
      <c r="G841" s="22" t="s">
        <v>163</v>
      </c>
      <c r="H841" s="22" t="s">
        <v>36</v>
      </c>
      <c r="I841" s="22" t="s">
        <v>37</v>
      </c>
      <c r="J841" s="22" t="s">
        <v>83</v>
      </c>
      <c r="K841" s="22" t="s">
        <v>84</v>
      </c>
      <c r="L841" s="23">
        <v>3889.7735880000009</v>
      </c>
      <c r="M841" s="23">
        <v>0</v>
      </c>
      <c r="N841" s="23">
        <v>3889.7736</v>
      </c>
      <c r="O841" s="23">
        <v>-1.2000001333944965E-5</v>
      </c>
      <c r="P841" s="23">
        <f t="shared" ref="P841:Q846" si="76">O841</f>
        <v>-1.2000001333944965E-5</v>
      </c>
      <c r="Q841" s="23">
        <f t="shared" si="76"/>
        <v>-1.2000001333944965E-5</v>
      </c>
      <c r="R841" s="23">
        <v>0</v>
      </c>
      <c r="S841" s="23">
        <f t="shared" si="73"/>
        <v>-1.2000001333944965E-5</v>
      </c>
      <c r="T841" s="23">
        <v>0</v>
      </c>
      <c r="U841" s="23"/>
      <c r="V841" s="35" t="str" cm="1">
        <f t="array" ref="V841">_xlfn.IFS(H841="Majandamiskulud","2.1",H841="Tööjõukulud","2.2",H841="Muud kulud","2.4",H841="Muud tegevuskulud","2.4",H841="Sotsiaaltoetused","2.3",H841="Muud antud toetused ja ülekanded","2.3",H841="Materiaalsete ja immateriaalsete vara soetamine/renoveerimine","4")</f>
        <v>2.1</v>
      </c>
    </row>
    <row r="842" spans="1:22" x14ac:dyDescent="0.3">
      <c r="A842" s="22" t="s">
        <v>29</v>
      </c>
      <c r="B842" s="22" t="s">
        <v>30</v>
      </c>
      <c r="C842" s="22" t="s">
        <v>31</v>
      </c>
      <c r="D842" s="22" t="s">
        <v>47</v>
      </c>
      <c r="E842" s="22" t="s">
        <v>122</v>
      </c>
      <c r="F842" s="22" t="s">
        <v>123</v>
      </c>
      <c r="G842" s="22" t="s">
        <v>163</v>
      </c>
      <c r="H842" s="22" t="s">
        <v>63</v>
      </c>
      <c r="I842" s="22" t="s">
        <v>37</v>
      </c>
      <c r="J842" s="22" t="s">
        <v>38</v>
      </c>
      <c r="K842" s="22" t="s">
        <v>38</v>
      </c>
      <c r="L842" s="23">
        <v>2971.6900599999999</v>
      </c>
      <c r="M842" s="23">
        <v>0</v>
      </c>
      <c r="N842" s="23">
        <v>2971.6900599999999</v>
      </c>
      <c r="O842" s="23">
        <v>0</v>
      </c>
      <c r="P842" s="23">
        <f t="shared" si="76"/>
        <v>0</v>
      </c>
      <c r="Q842" s="23">
        <f t="shared" si="76"/>
        <v>0</v>
      </c>
      <c r="R842" s="23">
        <v>0</v>
      </c>
      <c r="S842" s="23">
        <f t="shared" si="73"/>
        <v>0</v>
      </c>
      <c r="T842" s="23">
        <v>0</v>
      </c>
      <c r="U842" s="23"/>
      <c r="V842" s="35" t="str" cm="1">
        <f t="array" ref="V842">_xlfn.IFS(H842="Majandamiskulud","2.1",H842="Tööjõukulud","2.2",H842="Muud kulud","2.4",H842="Muud tegevuskulud","2.4",H842="Sotsiaaltoetused","2.3",H842="Muud antud toetused ja ülekanded","2.3",H842="Materiaalsete ja immateriaalsete vara soetamine/renoveerimine","4")</f>
        <v>2.3</v>
      </c>
    </row>
    <row r="843" spans="1:22" x14ac:dyDescent="0.3">
      <c r="A843" s="22" t="s">
        <v>29</v>
      </c>
      <c r="B843" s="22" t="s">
        <v>30</v>
      </c>
      <c r="C843" s="22" t="s">
        <v>31</v>
      </c>
      <c r="D843" s="22" t="s">
        <v>47</v>
      </c>
      <c r="E843" s="22" t="s">
        <v>122</v>
      </c>
      <c r="F843" s="22" t="s">
        <v>123</v>
      </c>
      <c r="G843" s="22" t="s">
        <v>163</v>
      </c>
      <c r="H843" s="22" t="s">
        <v>63</v>
      </c>
      <c r="I843" s="22" t="s">
        <v>37</v>
      </c>
      <c r="J843" s="22" t="s">
        <v>64</v>
      </c>
      <c r="K843" s="22" t="s">
        <v>65</v>
      </c>
      <c r="L843" s="23">
        <v>9905.64</v>
      </c>
      <c r="M843" s="23">
        <v>0</v>
      </c>
      <c r="N843" s="23">
        <v>9888.4980000000014</v>
      </c>
      <c r="O843" s="23">
        <v>17.141999999998916</v>
      </c>
      <c r="P843" s="23">
        <f t="shared" si="76"/>
        <v>17.141999999998916</v>
      </c>
      <c r="Q843" s="23">
        <f t="shared" si="76"/>
        <v>17.141999999998916</v>
      </c>
      <c r="R843" s="23">
        <v>0</v>
      </c>
      <c r="S843" s="23">
        <f t="shared" si="73"/>
        <v>17.141999999998916</v>
      </c>
      <c r="T843" s="23">
        <v>0</v>
      </c>
      <c r="U843" s="23"/>
      <c r="V843" s="35" t="str" cm="1">
        <f t="array" ref="V843">_xlfn.IFS(H843="Majandamiskulud","2.1",H843="Tööjõukulud","2.2",H843="Muud kulud","2.4",H843="Muud tegevuskulud","2.4",H843="Sotsiaaltoetused","2.3",H843="Muud antud toetused ja ülekanded","2.3",H843="Materiaalsete ja immateriaalsete vara soetamine/renoveerimine","4")</f>
        <v>2.3</v>
      </c>
    </row>
    <row r="844" spans="1:22" x14ac:dyDescent="0.3">
      <c r="A844" s="22" t="s">
        <v>29</v>
      </c>
      <c r="B844" s="22" t="s">
        <v>30</v>
      </c>
      <c r="C844" s="22" t="s">
        <v>31</v>
      </c>
      <c r="D844" s="22" t="s">
        <v>47</v>
      </c>
      <c r="E844" s="22" t="s">
        <v>122</v>
      </c>
      <c r="F844" s="22" t="s">
        <v>123</v>
      </c>
      <c r="G844" s="22" t="s">
        <v>163</v>
      </c>
      <c r="H844" s="22" t="s">
        <v>45</v>
      </c>
      <c r="I844" s="22" t="s">
        <v>37</v>
      </c>
      <c r="J844" s="22" t="s">
        <v>38</v>
      </c>
      <c r="K844" s="22" t="s">
        <v>38</v>
      </c>
      <c r="L844" s="23">
        <v>20586.133577346274</v>
      </c>
      <c r="M844" s="23">
        <v>0</v>
      </c>
      <c r="N844" s="23">
        <v>20321.571800963069</v>
      </c>
      <c r="O844" s="23">
        <v>264.56177638320469</v>
      </c>
      <c r="P844" s="23">
        <f t="shared" si="76"/>
        <v>264.56177638320469</v>
      </c>
      <c r="Q844" s="23">
        <f t="shared" si="76"/>
        <v>264.56177638320469</v>
      </c>
      <c r="R844" s="23">
        <v>0</v>
      </c>
      <c r="S844" s="23">
        <f t="shared" si="73"/>
        <v>264.56177638320469</v>
      </c>
      <c r="T844" s="23">
        <v>0</v>
      </c>
      <c r="U844" s="23"/>
      <c r="V844" s="35" t="str" cm="1">
        <f t="array" ref="V844">_xlfn.IFS(H844="Majandamiskulud","2.1",H844="Tööjõukulud","2.2",H844="Muud kulud","2.4",H844="Muud tegevuskulud","2.4",H844="Sotsiaaltoetused","2.3",H844="Muud antud toetused ja ülekanded","2.3",H844="Materiaalsete ja immateriaalsete vara soetamine/renoveerimine","4")</f>
        <v>2.4</v>
      </c>
    </row>
    <row r="845" spans="1:22" x14ac:dyDescent="0.3">
      <c r="A845" s="22" t="s">
        <v>29</v>
      </c>
      <c r="B845" s="22" t="s">
        <v>30</v>
      </c>
      <c r="C845" s="22" t="s">
        <v>31</v>
      </c>
      <c r="D845" s="22" t="s">
        <v>47</v>
      </c>
      <c r="E845" s="22" t="s">
        <v>122</v>
      </c>
      <c r="F845" s="22" t="s">
        <v>123</v>
      </c>
      <c r="G845" s="22" t="s">
        <v>163</v>
      </c>
      <c r="H845" s="22" t="s">
        <v>66</v>
      </c>
      <c r="I845" s="22" t="s">
        <v>37</v>
      </c>
      <c r="J845" s="22" t="s">
        <v>38</v>
      </c>
      <c r="K845" s="22" t="s">
        <v>38</v>
      </c>
      <c r="L845" s="23">
        <v>403.10499999999996</v>
      </c>
      <c r="M845" s="23">
        <v>0</v>
      </c>
      <c r="N845" s="23">
        <v>403.10499999999996</v>
      </c>
      <c r="O845" s="23">
        <v>0</v>
      </c>
      <c r="P845" s="23">
        <f t="shared" si="76"/>
        <v>0</v>
      </c>
      <c r="Q845" s="23">
        <f t="shared" si="76"/>
        <v>0</v>
      </c>
      <c r="R845" s="23">
        <v>0</v>
      </c>
      <c r="S845" s="23">
        <f t="shared" si="73"/>
        <v>0</v>
      </c>
      <c r="T845" s="23">
        <v>0</v>
      </c>
      <c r="U845" s="23"/>
      <c r="V845" s="35" t="str" cm="1">
        <f t="array" ref="V845">_xlfn.IFS(H845="Majandamiskulud","2.1",H845="Tööjõukulud","2.2",H845="Muud kulud","2.4",H845="Muud tegevuskulud","2.4",H845="Sotsiaaltoetused","2.3",H845="Muud antud toetused ja ülekanded","2.3",H845="Materiaalsete ja immateriaalsete vara soetamine/renoveerimine","4")</f>
        <v>2.3</v>
      </c>
    </row>
    <row r="846" spans="1:22" x14ac:dyDescent="0.3">
      <c r="A846" s="22" t="s">
        <v>29</v>
      </c>
      <c r="B846" s="22" t="s">
        <v>30</v>
      </c>
      <c r="C846" s="22" t="s">
        <v>31</v>
      </c>
      <c r="D846" s="22" t="s">
        <v>47</v>
      </c>
      <c r="E846" s="22" t="s">
        <v>122</v>
      </c>
      <c r="F846" s="22" t="s">
        <v>123</v>
      </c>
      <c r="G846" s="22" t="s">
        <v>163</v>
      </c>
      <c r="H846" s="22" t="s">
        <v>46</v>
      </c>
      <c r="I846" s="22" t="s">
        <v>37</v>
      </c>
      <c r="J846" s="22" t="s">
        <v>38</v>
      </c>
      <c r="K846" s="22" t="s">
        <v>38</v>
      </c>
      <c r="L846" s="23">
        <v>26187535.420061633</v>
      </c>
      <c r="M846" s="23">
        <v>477174.70331487019</v>
      </c>
      <c r="N846" s="23">
        <v>26120611.44068706</v>
      </c>
      <c r="O846" s="23">
        <v>66923.979374575429</v>
      </c>
      <c r="P846" s="23">
        <f t="shared" si="76"/>
        <v>66923.979374575429</v>
      </c>
      <c r="Q846" s="23">
        <f t="shared" si="76"/>
        <v>66923.979374575429</v>
      </c>
      <c r="R846" s="23">
        <v>0</v>
      </c>
      <c r="S846" s="23">
        <f t="shared" si="73"/>
        <v>66923.979374575429</v>
      </c>
      <c r="T846" s="23">
        <v>0</v>
      </c>
      <c r="U846" s="23"/>
      <c r="V846" s="35" t="str" cm="1">
        <f t="array" ref="V846">_xlfn.IFS(H846="Majandamiskulud","2.1",H846="Tööjõukulud","2.2",H846="Muud kulud","2.4",H846="Muud tegevuskulud","2.4",H846="Sotsiaaltoetused","2.3",H846="Muud antud toetused ja ülekanded","2.3",H846="Materiaalsete ja immateriaalsete vara soetamine/renoveerimine","4")</f>
        <v>2.2</v>
      </c>
    </row>
    <row r="847" spans="1:22" x14ac:dyDescent="0.3">
      <c r="A847" s="22" t="s">
        <v>29</v>
      </c>
      <c r="B847" s="22" t="s">
        <v>30</v>
      </c>
      <c r="C847" s="22" t="s">
        <v>31</v>
      </c>
      <c r="D847" s="22" t="s">
        <v>47</v>
      </c>
      <c r="E847" s="22" t="s">
        <v>122</v>
      </c>
      <c r="F847" s="22" t="s">
        <v>123</v>
      </c>
      <c r="G847" s="22" t="s">
        <v>163</v>
      </c>
      <c r="H847" s="22" t="s">
        <v>46</v>
      </c>
      <c r="I847" s="22" t="s">
        <v>37</v>
      </c>
      <c r="J847" s="22" t="s">
        <v>159</v>
      </c>
      <c r="K847" s="22" t="s">
        <v>160</v>
      </c>
      <c r="L847" s="23">
        <v>5377.39006402</v>
      </c>
      <c r="M847" s="23">
        <v>5377.39006402</v>
      </c>
      <c r="N847" s="23">
        <v>5377.39006402</v>
      </c>
      <c r="O847" s="23">
        <v>-7.9580786405131221E-13</v>
      </c>
      <c r="P847" s="23"/>
      <c r="Q847" s="23">
        <v>0</v>
      </c>
      <c r="R847" s="23">
        <v>0</v>
      </c>
      <c r="S847" s="23">
        <f t="shared" si="73"/>
        <v>0</v>
      </c>
      <c r="T847" s="23">
        <v>0</v>
      </c>
      <c r="U847" s="23"/>
      <c r="V847" s="35" t="str" cm="1">
        <f t="array" ref="V847">_xlfn.IFS(H847="Majandamiskulud","2.1",H847="Tööjõukulud","2.2",H847="Muud kulud","2.4",H847="Muud tegevuskulud","2.4",H847="Sotsiaaltoetused","2.3",H847="Muud antud toetused ja ülekanded","2.3",H847="Materiaalsete ja immateriaalsete vara soetamine/renoveerimine","4")</f>
        <v>2.2</v>
      </c>
    </row>
    <row r="848" spans="1:22" x14ac:dyDescent="0.3">
      <c r="A848" s="22" t="s">
        <v>29</v>
      </c>
      <c r="B848" s="22" t="s">
        <v>30</v>
      </c>
      <c r="C848" s="22" t="s">
        <v>31</v>
      </c>
      <c r="D848" s="22" t="s">
        <v>47</v>
      </c>
      <c r="E848" s="22" t="s">
        <v>122</v>
      </c>
      <c r="F848" s="22" t="s">
        <v>123</v>
      </c>
      <c r="G848" s="22" t="s">
        <v>163</v>
      </c>
      <c r="H848" s="22" t="s">
        <v>46</v>
      </c>
      <c r="I848" s="22" t="s">
        <v>37</v>
      </c>
      <c r="J848" s="22" t="s">
        <v>83</v>
      </c>
      <c r="K848" s="22" t="s">
        <v>84</v>
      </c>
      <c r="L848" s="23">
        <v>2000.7095999999999</v>
      </c>
      <c r="M848" s="23">
        <v>0</v>
      </c>
      <c r="N848" s="23">
        <v>2000.7096000000001</v>
      </c>
      <c r="O848" s="23">
        <v>-4.5474735088646412E-13</v>
      </c>
      <c r="P848" s="23">
        <f>O848</f>
        <v>-4.5474735088646412E-13</v>
      </c>
      <c r="Q848" s="23">
        <f>P848</f>
        <v>-4.5474735088646412E-13</v>
      </c>
      <c r="R848" s="23">
        <v>0</v>
      </c>
      <c r="S848" s="23">
        <f t="shared" si="73"/>
        <v>-4.5474735088646412E-13</v>
      </c>
      <c r="T848" s="23">
        <v>0</v>
      </c>
      <c r="U848" s="23"/>
      <c r="V848" s="35" t="str" cm="1">
        <f t="array" ref="V848">_xlfn.IFS(H848="Majandamiskulud","2.1",H848="Tööjõukulud","2.2",H848="Muud kulud","2.4",H848="Muud tegevuskulud","2.4",H848="Sotsiaaltoetused","2.3",H848="Muud antud toetused ja ülekanded","2.3",H848="Materiaalsete ja immateriaalsete vara soetamine/renoveerimine","4")</f>
        <v>2.2</v>
      </c>
    </row>
    <row r="849" spans="1:22" x14ac:dyDescent="0.3">
      <c r="A849" s="22" t="s">
        <v>29</v>
      </c>
      <c r="B849" s="22" t="s">
        <v>30</v>
      </c>
      <c r="C849" s="22" t="s">
        <v>31</v>
      </c>
      <c r="D849" s="22" t="s">
        <v>47</v>
      </c>
      <c r="E849" s="22" t="s">
        <v>122</v>
      </c>
      <c r="F849" s="22" t="s">
        <v>123</v>
      </c>
      <c r="G849" s="22" t="s">
        <v>163</v>
      </c>
      <c r="H849" s="22" t="s">
        <v>46</v>
      </c>
      <c r="I849" s="22" t="s">
        <v>37</v>
      </c>
      <c r="J849" s="22" t="s">
        <v>140</v>
      </c>
      <c r="K849" s="22" t="s">
        <v>141</v>
      </c>
      <c r="L849" s="23">
        <v>0</v>
      </c>
      <c r="M849" s="23">
        <v>0</v>
      </c>
      <c r="N849" s="23">
        <v>960.57825354000011</v>
      </c>
      <c r="O849" s="23">
        <v>-960.57825354000011</v>
      </c>
      <c r="P849" s="23">
        <f>O849</f>
        <v>-960.57825354000011</v>
      </c>
      <c r="Q849" s="23">
        <v>0</v>
      </c>
      <c r="R849" s="23">
        <v>0</v>
      </c>
      <c r="S849" s="23">
        <f t="shared" si="73"/>
        <v>0</v>
      </c>
      <c r="T849" s="23">
        <f>P849</f>
        <v>-960.57825354000011</v>
      </c>
      <c r="U849" s="23"/>
      <c r="V849" s="35" t="str" cm="1">
        <f t="array" ref="V849">_xlfn.IFS(H849="Majandamiskulud","2.1",H849="Tööjõukulud","2.2",H849="Muud kulud","2.4",H849="Muud tegevuskulud","2.4",H849="Sotsiaaltoetused","2.3",H849="Muud antud toetused ja ülekanded","2.3",H849="Materiaalsete ja immateriaalsete vara soetamine/renoveerimine","4")</f>
        <v>2.2</v>
      </c>
    </row>
    <row r="850" spans="1:22" x14ac:dyDescent="0.3">
      <c r="A850" s="22" t="s">
        <v>29</v>
      </c>
      <c r="B850" s="22" t="s">
        <v>30</v>
      </c>
      <c r="C850" s="22" t="s">
        <v>31</v>
      </c>
      <c r="D850" s="22" t="s">
        <v>47</v>
      </c>
      <c r="E850" s="22" t="s">
        <v>122</v>
      </c>
      <c r="F850" s="22" t="s">
        <v>123</v>
      </c>
      <c r="G850" s="22" t="s">
        <v>163</v>
      </c>
      <c r="H850" s="22" t="s">
        <v>82</v>
      </c>
      <c r="I850" s="22" t="s">
        <v>37</v>
      </c>
      <c r="J850" s="22" t="s">
        <v>38</v>
      </c>
      <c r="K850" s="22" t="s">
        <v>38</v>
      </c>
      <c r="L850" s="23">
        <v>8820.1666277516015</v>
      </c>
      <c r="M850" s="23">
        <v>0</v>
      </c>
      <c r="N850" s="23">
        <v>6374.4476673294994</v>
      </c>
      <c r="O850" s="23">
        <v>2445.7189604221007</v>
      </c>
      <c r="P850" s="23">
        <f>O850</f>
        <v>2445.7189604221007</v>
      </c>
      <c r="Q850" s="23">
        <f>P850</f>
        <v>2445.7189604221007</v>
      </c>
      <c r="R850" s="23">
        <v>0</v>
      </c>
      <c r="S850" s="23">
        <f t="shared" si="73"/>
        <v>2445.7189604221007</v>
      </c>
      <c r="T850" s="23">
        <v>0</v>
      </c>
      <c r="U850" s="23"/>
      <c r="V850" s="35" t="str" cm="1">
        <f t="array" ref="V850">_xlfn.IFS(H850="Majandamiskulud","2.1",H850="Tööjõukulud","2.2",H850="Muud kulud","2.4",H850="Muud tegevuskulud","2.4",H850="Sotsiaaltoetused","2.3",H850="Muud antud toetused ja ülekanded","2.3",H850="Materiaalsete ja immateriaalsete vara soetamine/renoveerimine","4")</f>
        <v>2.4</v>
      </c>
    </row>
    <row r="851" spans="1:22" x14ac:dyDescent="0.3">
      <c r="A851" s="22" t="s">
        <v>29</v>
      </c>
      <c r="B851" s="22" t="s">
        <v>30</v>
      </c>
      <c r="C851" s="22" t="s">
        <v>31</v>
      </c>
      <c r="D851" s="22" t="s">
        <v>47</v>
      </c>
      <c r="E851" s="22" t="s">
        <v>122</v>
      </c>
      <c r="F851" s="22" t="s">
        <v>123</v>
      </c>
      <c r="G851" s="22" t="s">
        <v>163</v>
      </c>
      <c r="H851" s="22" t="s">
        <v>82</v>
      </c>
      <c r="I851" s="22" t="s">
        <v>37</v>
      </c>
      <c r="J851" s="22" t="s">
        <v>59</v>
      </c>
      <c r="K851" s="22" t="s">
        <v>60</v>
      </c>
      <c r="L851" s="23">
        <v>0</v>
      </c>
      <c r="M851" s="23">
        <v>0</v>
      </c>
      <c r="N851" s="23">
        <v>3.1250876367</v>
      </c>
      <c r="O851" s="23">
        <v>-3.1250876367</v>
      </c>
      <c r="P851" s="23">
        <v>0</v>
      </c>
      <c r="Q851" s="23">
        <f>P851</f>
        <v>0</v>
      </c>
      <c r="R851" s="23">
        <v>0</v>
      </c>
      <c r="S851" s="23">
        <f t="shared" si="73"/>
        <v>0</v>
      </c>
      <c r="T851" s="23">
        <v>0</v>
      </c>
      <c r="U851" s="23"/>
      <c r="V851" s="35" t="str" cm="1">
        <f t="array" ref="V851">_xlfn.IFS(H851="Majandamiskulud","2.1",H851="Tööjõukulud","2.2",H851="Muud kulud","2.4",H851="Muud tegevuskulud","2.4",H851="Sotsiaaltoetused","2.3",H851="Muud antud toetused ja ülekanded","2.3",H851="Materiaalsete ja immateriaalsete vara soetamine/renoveerimine","4")</f>
        <v>2.4</v>
      </c>
    </row>
    <row r="852" spans="1:22" x14ac:dyDescent="0.3">
      <c r="A852" s="22" t="s">
        <v>29</v>
      </c>
      <c r="B852" s="22" t="s">
        <v>30</v>
      </c>
      <c r="C852" s="22" t="s">
        <v>31</v>
      </c>
      <c r="D852" s="22" t="s">
        <v>50</v>
      </c>
      <c r="E852" s="22" t="s">
        <v>79</v>
      </c>
      <c r="F852" s="22" t="s">
        <v>80</v>
      </c>
      <c r="G852" s="22" t="s">
        <v>163</v>
      </c>
      <c r="H852" s="22" t="s">
        <v>36</v>
      </c>
      <c r="I852" s="22" t="s">
        <v>37</v>
      </c>
      <c r="J852" s="22" t="s">
        <v>38</v>
      </c>
      <c r="K852" s="22" t="s">
        <v>38</v>
      </c>
      <c r="L852" s="23">
        <v>1734811.5474174144</v>
      </c>
      <c r="M852" s="23">
        <v>351753.17368320847</v>
      </c>
      <c r="N852" s="23">
        <v>1191365.8078894122</v>
      </c>
      <c r="O852" s="23">
        <v>543445.7395280021</v>
      </c>
      <c r="P852" s="23">
        <f>O852</f>
        <v>543445.7395280021</v>
      </c>
      <c r="Q852" s="23">
        <f>P852</f>
        <v>543445.7395280021</v>
      </c>
      <c r="R852" s="23">
        <v>0</v>
      </c>
      <c r="S852" s="23">
        <f t="shared" si="73"/>
        <v>543445.7395280021</v>
      </c>
      <c r="T852" s="23">
        <v>0</v>
      </c>
      <c r="U852" s="23"/>
      <c r="V852" s="35" t="str" cm="1">
        <f t="array" ref="V852">_xlfn.IFS(H852="Majandamiskulud","2.1",H852="Tööjõukulud","2.2",H852="Muud kulud","2.4",H852="Muud tegevuskulud","2.4",H852="Sotsiaaltoetused","2.3",H852="Muud antud toetused ja ülekanded","2.3",H852="Materiaalsete ja immateriaalsete vara soetamine/renoveerimine","4")</f>
        <v>2.1</v>
      </c>
    </row>
    <row r="853" spans="1:22" x14ac:dyDescent="0.3">
      <c r="A853" s="22" t="s">
        <v>29</v>
      </c>
      <c r="B853" s="22" t="s">
        <v>30</v>
      </c>
      <c r="C853" s="22" t="s">
        <v>31</v>
      </c>
      <c r="D853" s="22" t="s">
        <v>50</v>
      </c>
      <c r="E853" s="22" t="s">
        <v>79</v>
      </c>
      <c r="F853" s="22" t="s">
        <v>80</v>
      </c>
      <c r="G853" s="22" t="s">
        <v>163</v>
      </c>
      <c r="H853" s="22" t="s">
        <v>36</v>
      </c>
      <c r="I853" s="22" t="s">
        <v>37</v>
      </c>
      <c r="J853" s="22" t="s">
        <v>39</v>
      </c>
      <c r="K853" s="22" t="s">
        <v>40</v>
      </c>
      <c r="L853" s="23">
        <v>473877.74901184486</v>
      </c>
      <c r="M853" s="23">
        <v>0</v>
      </c>
      <c r="N853" s="23">
        <v>442617.39041017927</v>
      </c>
      <c r="O853" s="23">
        <v>31260.358601665379</v>
      </c>
      <c r="P853" s="23">
        <v>0</v>
      </c>
      <c r="Q853" s="23">
        <v>0</v>
      </c>
      <c r="R853" s="23">
        <v>0</v>
      </c>
      <c r="S853" s="23">
        <f t="shared" si="73"/>
        <v>0</v>
      </c>
      <c r="T853" s="23">
        <f>O853</f>
        <v>31260.358601665379</v>
      </c>
      <c r="U853" s="23"/>
      <c r="V853" s="35" t="str" cm="1">
        <f t="array" ref="V853">_xlfn.IFS(H853="Majandamiskulud","2.1",H853="Tööjõukulud","2.2",H853="Muud kulud","2.4",H853="Muud tegevuskulud","2.4",H853="Sotsiaaltoetused","2.3",H853="Muud antud toetused ja ülekanded","2.3",H853="Materiaalsete ja immateriaalsete vara soetamine/renoveerimine","4")</f>
        <v>2.1</v>
      </c>
    </row>
    <row r="854" spans="1:22" x14ac:dyDescent="0.3">
      <c r="A854" s="22" t="s">
        <v>29</v>
      </c>
      <c r="B854" s="22" t="s">
        <v>30</v>
      </c>
      <c r="C854" s="22" t="s">
        <v>31</v>
      </c>
      <c r="D854" s="22" t="s">
        <v>50</v>
      </c>
      <c r="E854" s="22" t="s">
        <v>79</v>
      </c>
      <c r="F854" s="22" t="s">
        <v>80</v>
      </c>
      <c r="G854" s="22" t="s">
        <v>163</v>
      </c>
      <c r="H854" s="22" t="s">
        <v>36</v>
      </c>
      <c r="I854" s="22" t="s">
        <v>37</v>
      </c>
      <c r="J854" s="22" t="s">
        <v>59</v>
      </c>
      <c r="K854" s="22" t="s">
        <v>60</v>
      </c>
      <c r="L854" s="23">
        <v>107826.09235000006</v>
      </c>
      <c r="M854" s="23">
        <v>0</v>
      </c>
      <c r="N854" s="23">
        <v>102550.65716999999</v>
      </c>
      <c r="O854" s="23">
        <v>5275.4351800000695</v>
      </c>
      <c r="P854" s="23">
        <f>O854</f>
        <v>5275.4351800000695</v>
      </c>
      <c r="Q854" s="23">
        <f>P854</f>
        <v>5275.4351800000695</v>
      </c>
      <c r="R854" s="23">
        <v>0</v>
      </c>
      <c r="S854" s="23">
        <f t="shared" si="73"/>
        <v>5275.4351800000695</v>
      </c>
      <c r="T854" s="23">
        <v>0</v>
      </c>
      <c r="U854" s="23"/>
      <c r="V854" s="35" t="str" cm="1">
        <f t="array" ref="V854">_xlfn.IFS(H854="Majandamiskulud","2.1",H854="Tööjõukulud","2.2",H854="Muud kulud","2.4",H854="Muud tegevuskulud","2.4",H854="Sotsiaaltoetused","2.3",H854="Muud antud toetused ja ülekanded","2.3",H854="Materiaalsete ja immateriaalsete vara soetamine/renoveerimine","4")</f>
        <v>2.1</v>
      </c>
    </row>
    <row r="855" spans="1:22" x14ac:dyDescent="0.3">
      <c r="A855" s="22" t="s">
        <v>29</v>
      </c>
      <c r="B855" s="22" t="s">
        <v>30</v>
      </c>
      <c r="C855" s="22" t="s">
        <v>31</v>
      </c>
      <c r="D855" s="22" t="s">
        <v>50</v>
      </c>
      <c r="E855" s="22" t="s">
        <v>79</v>
      </c>
      <c r="F855" s="22" t="s">
        <v>80</v>
      </c>
      <c r="G855" s="22" t="s">
        <v>163</v>
      </c>
      <c r="H855" s="22" t="s">
        <v>36</v>
      </c>
      <c r="I855" s="22" t="s">
        <v>37</v>
      </c>
      <c r="J855" s="22" t="s">
        <v>53</v>
      </c>
      <c r="K855" s="22" t="s">
        <v>164</v>
      </c>
      <c r="L855" s="23">
        <v>160928.31558299999</v>
      </c>
      <c r="M855" s="23">
        <v>0</v>
      </c>
      <c r="N855" s="23">
        <v>160705.00744999998</v>
      </c>
      <c r="O855" s="23">
        <v>223.30813300002774</v>
      </c>
      <c r="P855" s="23">
        <v>0</v>
      </c>
      <c r="Q855" s="23"/>
      <c r="R855" s="23">
        <v>0</v>
      </c>
      <c r="S855" s="23">
        <f t="shared" si="73"/>
        <v>0</v>
      </c>
      <c r="T855" s="23">
        <f>O855</f>
        <v>223.30813300002774</v>
      </c>
      <c r="U855" s="23"/>
      <c r="V855" s="35" t="str" cm="1">
        <f t="array" ref="V855">_xlfn.IFS(H855="Majandamiskulud","2.1",H855="Tööjõukulud","2.2",H855="Muud kulud","2.4",H855="Muud tegevuskulud","2.4",H855="Sotsiaaltoetused","2.3",H855="Muud antud toetused ja ülekanded","2.3",H855="Materiaalsete ja immateriaalsete vara soetamine/renoveerimine","4")</f>
        <v>2.1</v>
      </c>
    </row>
    <row r="856" spans="1:22" x14ac:dyDescent="0.3">
      <c r="A856" s="22" t="s">
        <v>29</v>
      </c>
      <c r="B856" s="22" t="s">
        <v>30</v>
      </c>
      <c r="C856" s="22" t="s">
        <v>31</v>
      </c>
      <c r="D856" s="22" t="s">
        <v>50</v>
      </c>
      <c r="E856" s="22" t="s">
        <v>79</v>
      </c>
      <c r="F856" s="22" t="s">
        <v>80</v>
      </c>
      <c r="G856" s="22" t="s">
        <v>163</v>
      </c>
      <c r="H856" s="22" t="s">
        <v>36</v>
      </c>
      <c r="I856" s="22" t="s">
        <v>37</v>
      </c>
      <c r="J856" s="22" t="s">
        <v>61</v>
      </c>
      <c r="K856" s="22" t="s">
        <v>62</v>
      </c>
      <c r="L856" s="23">
        <v>124001.35500000003</v>
      </c>
      <c r="M856" s="23">
        <v>0</v>
      </c>
      <c r="N856" s="23">
        <v>110444.78246999999</v>
      </c>
      <c r="O856" s="23">
        <v>13556.572530000036</v>
      </c>
      <c r="P856" s="23">
        <f>O856</f>
        <v>13556.572530000036</v>
      </c>
      <c r="Q856" s="23">
        <f>P856</f>
        <v>13556.572530000036</v>
      </c>
      <c r="R856" s="23">
        <v>0</v>
      </c>
      <c r="S856" s="23">
        <f t="shared" si="73"/>
        <v>13556.572530000036</v>
      </c>
      <c r="T856" s="23">
        <v>0</v>
      </c>
      <c r="U856" s="23"/>
      <c r="V856" s="35" t="str" cm="1">
        <f t="array" ref="V856">_xlfn.IFS(H856="Majandamiskulud","2.1",H856="Tööjõukulud","2.2",H856="Muud kulud","2.4",H856="Muud tegevuskulud","2.4",H856="Sotsiaaltoetused","2.3",H856="Muud antud toetused ja ülekanded","2.3",H856="Materiaalsete ja immateriaalsete vara soetamine/renoveerimine","4")</f>
        <v>2.1</v>
      </c>
    </row>
    <row r="857" spans="1:22" x14ac:dyDescent="0.3">
      <c r="A857" s="22" t="s">
        <v>29</v>
      </c>
      <c r="B857" s="22" t="s">
        <v>30</v>
      </c>
      <c r="C857" s="22" t="s">
        <v>31</v>
      </c>
      <c r="D857" s="22" t="s">
        <v>50</v>
      </c>
      <c r="E857" s="22" t="s">
        <v>79</v>
      </c>
      <c r="F857" s="22" t="s">
        <v>80</v>
      </c>
      <c r="G857" s="22" t="s">
        <v>163</v>
      </c>
      <c r="H857" s="22" t="s">
        <v>36</v>
      </c>
      <c r="I857" s="22" t="s">
        <v>37</v>
      </c>
      <c r="J857" s="22" t="s">
        <v>148</v>
      </c>
      <c r="K857" s="22" t="s">
        <v>149</v>
      </c>
      <c r="L857" s="23">
        <v>624.34341424902402</v>
      </c>
      <c r="M857" s="23">
        <v>624.34341424902402</v>
      </c>
      <c r="N857" s="23">
        <v>617.16400342951442</v>
      </c>
      <c r="O857" s="23">
        <v>7.1794108195095419</v>
      </c>
      <c r="P857" s="23">
        <v>0</v>
      </c>
      <c r="Q857" s="23">
        <v>0</v>
      </c>
      <c r="R857" s="23">
        <v>0</v>
      </c>
      <c r="S857" s="23">
        <f t="shared" si="73"/>
        <v>0</v>
      </c>
      <c r="T857" s="23">
        <f>O857</f>
        <v>7.1794108195095419</v>
      </c>
      <c r="U857" s="23"/>
      <c r="V857" s="35" t="str" cm="1">
        <f t="array" ref="V857">_xlfn.IFS(H857="Majandamiskulud","2.1",H857="Tööjõukulud","2.2",H857="Muud kulud","2.4",H857="Muud tegevuskulud","2.4",H857="Sotsiaaltoetused","2.3",H857="Muud antud toetused ja ülekanded","2.3",H857="Materiaalsete ja immateriaalsete vara soetamine/renoveerimine","4")</f>
        <v>2.1</v>
      </c>
    </row>
    <row r="858" spans="1:22" x14ac:dyDescent="0.3">
      <c r="A858" s="22" t="s">
        <v>29</v>
      </c>
      <c r="B858" s="22" t="s">
        <v>30</v>
      </c>
      <c r="C858" s="22" t="s">
        <v>31</v>
      </c>
      <c r="D858" s="22" t="s">
        <v>50</v>
      </c>
      <c r="E858" s="22" t="s">
        <v>79</v>
      </c>
      <c r="F858" s="22" t="s">
        <v>80</v>
      </c>
      <c r="G858" s="22" t="s">
        <v>163</v>
      </c>
      <c r="H858" s="22" t="s">
        <v>36</v>
      </c>
      <c r="I858" s="22" t="s">
        <v>37</v>
      </c>
      <c r="J858" s="22" t="s">
        <v>83</v>
      </c>
      <c r="K858" s="22" t="s">
        <v>84</v>
      </c>
      <c r="L858" s="23">
        <v>137271.71980000002</v>
      </c>
      <c r="M858" s="23">
        <v>0</v>
      </c>
      <c r="N858" s="23">
        <v>36915.799999999996</v>
      </c>
      <c r="O858" s="23">
        <v>100355.9198</v>
      </c>
      <c r="P858" s="23">
        <f>O858</f>
        <v>100355.9198</v>
      </c>
      <c r="Q858" s="23">
        <f>P858</f>
        <v>100355.9198</v>
      </c>
      <c r="R858" s="23">
        <v>0</v>
      </c>
      <c r="S858" s="23">
        <f t="shared" si="73"/>
        <v>100355.9198</v>
      </c>
      <c r="T858" s="23">
        <v>0</v>
      </c>
      <c r="U858" s="23"/>
      <c r="V858" s="35" t="str" cm="1">
        <f t="array" ref="V858">_xlfn.IFS(H858="Majandamiskulud","2.1",H858="Tööjõukulud","2.2",H858="Muud kulud","2.4",H858="Muud tegevuskulud","2.4",H858="Sotsiaaltoetused","2.3",H858="Muud antud toetused ja ülekanded","2.3",H858="Materiaalsete ja immateriaalsete vara soetamine/renoveerimine","4")</f>
        <v>2.1</v>
      </c>
    </row>
    <row r="859" spans="1:22" x14ac:dyDescent="0.3">
      <c r="A859" s="22" t="s">
        <v>29</v>
      </c>
      <c r="B859" s="22" t="s">
        <v>30</v>
      </c>
      <c r="C859" s="22" t="s">
        <v>31</v>
      </c>
      <c r="D859" s="22" t="s">
        <v>50</v>
      </c>
      <c r="E859" s="22" t="s">
        <v>79</v>
      </c>
      <c r="F859" s="22" t="s">
        <v>80</v>
      </c>
      <c r="G859" s="22" t="s">
        <v>163</v>
      </c>
      <c r="H859" s="22" t="s">
        <v>36</v>
      </c>
      <c r="I859" s="22" t="s">
        <v>37</v>
      </c>
      <c r="J859" s="22" t="s">
        <v>165</v>
      </c>
      <c r="K859" s="22" t="s">
        <v>166</v>
      </c>
      <c r="L859" s="23">
        <v>11761.018499999998</v>
      </c>
      <c r="M859" s="23">
        <v>0</v>
      </c>
      <c r="N859" s="23">
        <v>11761.018499999998</v>
      </c>
      <c r="O859" s="23">
        <v>-1.3642420526593924E-12</v>
      </c>
      <c r="P859" s="23">
        <v>0</v>
      </c>
      <c r="Q859" s="23">
        <v>0</v>
      </c>
      <c r="R859" s="23">
        <v>0</v>
      </c>
      <c r="S859" s="23">
        <f t="shared" si="73"/>
        <v>0</v>
      </c>
      <c r="T859" s="23">
        <f>O859</f>
        <v>-1.3642420526593924E-12</v>
      </c>
      <c r="U859" s="23"/>
      <c r="V859" s="35" t="str" cm="1">
        <f t="array" ref="V859">_xlfn.IFS(H859="Majandamiskulud","2.1",H859="Tööjõukulud","2.2",H859="Muud kulud","2.4",H859="Muud tegevuskulud","2.4",H859="Sotsiaaltoetused","2.3",H859="Muud antud toetused ja ülekanded","2.3",H859="Materiaalsete ja immateriaalsete vara soetamine/renoveerimine","4")</f>
        <v>2.1</v>
      </c>
    </row>
    <row r="860" spans="1:22" x14ac:dyDescent="0.3">
      <c r="A860" s="22" t="s">
        <v>29</v>
      </c>
      <c r="B860" s="22" t="s">
        <v>30</v>
      </c>
      <c r="C860" s="22" t="s">
        <v>31</v>
      </c>
      <c r="D860" s="22" t="s">
        <v>50</v>
      </c>
      <c r="E860" s="22" t="s">
        <v>79</v>
      </c>
      <c r="F860" s="22" t="s">
        <v>80</v>
      </c>
      <c r="G860" s="22" t="s">
        <v>163</v>
      </c>
      <c r="H860" s="22" t="s">
        <v>36</v>
      </c>
      <c r="I860" s="22" t="s">
        <v>37</v>
      </c>
      <c r="J860" s="22" t="s">
        <v>140</v>
      </c>
      <c r="K860" s="22" t="s">
        <v>141</v>
      </c>
      <c r="L860" s="23">
        <v>7868.88</v>
      </c>
      <c r="M860" s="23">
        <v>0</v>
      </c>
      <c r="N860" s="23">
        <v>5251.38</v>
      </c>
      <c r="O860" s="23">
        <v>2617.5</v>
      </c>
      <c r="P860" s="23">
        <f t="shared" ref="P860:P865" si="77">O860</f>
        <v>2617.5</v>
      </c>
      <c r="Q860" s="23">
        <v>0</v>
      </c>
      <c r="R860" s="23">
        <v>0</v>
      </c>
      <c r="S860" s="23">
        <f t="shared" si="73"/>
        <v>0</v>
      </c>
      <c r="T860" s="23">
        <f>P860</f>
        <v>2617.5</v>
      </c>
      <c r="U860" s="23"/>
      <c r="V860" s="35" t="str" cm="1">
        <f t="array" ref="V860">_xlfn.IFS(H860="Majandamiskulud","2.1",H860="Tööjõukulud","2.2",H860="Muud kulud","2.4",H860="Muud tegevuskulud","2.4",H860="Sotsiaaltoetused","2.3",H860="Muud antud toetused ja ülekanded","2.3",H860="Materiaalsete ja immateriaalsete vara soetamine/renoveerimine","4")</f>
        <v>2.1</v>
      </c>
    </row>
    <row r="861" spans="1:22" x14ac:dyDescent="0.3">
      <c r="A861" s="22" t="s">
        <v>29</v>
      </c>
      <c r="B861" s="22" t="s">
        <v>30</v>
      </c>
      <c r="C861" s="22" t="s">
        <v>31</v>
      </c>
      <c r="D861" s="22" t="s">
        <v>50</v>
      </c>
      <c r="E861" s="22" t="s">
        <v>79</v>
      </c>
      <c r="F861" s="22" t="s">
        <v>80</v>
      </c>
      <c r="G861" s="22" t="s">
        <v>163</v>
      </c>
      <c r="H861" s="22" t="s">
        <v>63</v>
      </c>
      <c r="I861" s="22" t="s">
        <v>37</v>
      </c>
      <c r="J861" s="22" t="s">
        <v>38</v>
      </c>
      <c r="K861" s="22" t="s">
        <v>38</v>
      </c>
      <c r="L861" s="23">
        <v>855.72333000000003</v>
      </c>
      <c r="M861" s="23">
        <v>0</v>
      </c>
      <c r="N861" s="23">
        <v>855.72332999999981</v>
      </c>
      <c r="O861" s="23">
        <v>0</v>
      </c>
      <c r="P861" s="23">
        <f t="shared" si="77"/>
        <v>0</v>
      </c>
      <c r="Q861" s="23">
        <f>P861</f>
        <v>0</v>
      </c>
      <c r="R861" s="23">
        <v>0</v>
      </c>
      <c r="S861" s="23">
        <f t="shared" si="73"/>
        <v>0</v>
      </c>
      <c r="T861" s="23">
        <v>0</v>
      </c>
      <c r="U861" s="23"/>
      <c r="V861" s="35" t="str" cm="1">
        <f t="array" ref="V861">_xlfn.IFS(H861="Majandamiskulud","2.1",H861="Tööjõukulud","2.2",H861="Muud kulud","2.4",H861="Muud tegevuskulud","2.4",H861="Sotsiaaltoetused","2.3",H861="Muud antud toetused ja ülekanded","2.3",H861="Materiaalsete ja immateriaalsete vara soetamine/renoveerimine","4")</f>
        <v>2.3</v>
      </c>
    </row>
    <row r="862" spans="1:22" x14ac:dyDescent="0.3">
      <c r="A862" s="22" t="s">
        <v>29</v>
      </c>
      <c r="B862" s="22" t="s">
        <v>30</v>
      </c>
      <c r="C862" s="22" t="s">
        <v>31</v>
      </c>
      <c r="D862" s="22" t="s">
        <v>50</v>
      </c>
      <c r="E862" s="22" t="s">
        <v>79</v>
      </c>
      <c r="F862" s="22" t="s">
        <v>80</v>
      </c>
      <c r="G862" s="22" t="s">
        <v>163</v>
      </c>
      <c r="H862" s="22" t="s">
        <v>45</v>
      </c>
      <c r="I862" s="22" t="s">
        <v>37</v>
      </c>
      <c r="J862" s="22" t="s">
        <v>38</v>
      </c>
      <c r="K862" s="22" t="s">
        <v>38</v>
      </c>
      <c r="L862" s="23">
        <v>3597.2124549289078</v>
      </c>
      <c r="M862" s="23">
        <v>0</v>
      </c>
      <c r="N862" s="23">
        <v>3481.3741746617079</v>
      </c>
      <c r="O862" s="23">
        <v>115.83828026719902</v>
      </c>
      <c r="P862" s="23">
        <f t="shared" si="77"/>
        <v>115.83828026719902</v>
      </c>
      <c r="Q862" s="23">
        <f>P862</f>
        <v>115.83828026719902</v>
      </c>
      <c r="R862" s="23">
        <v>0</v>
      </c>
      <c r="S862" s="23">
        <f t="shared" si="73"/>
        <v>115.83828026719902</v>
      </c>
      <c r="T862" s="23">
        <v>0</v>
      </c>
      <c r="U862" s="23"/>
      <c r="V862" s="35" t="str" cm="1">
        <f t="array" ref="V862">_xlfn.IFS(H862="Majandamiskulud","2.1",H862="Tööjõukulud","2.2",H862="Muud kulud","2.4",H862="Muud tegevuskulud","2.4",H862="Sotsiaaltoetused","2.3",H862="Muud antud toetused ja ülekanded","2.3",H862="Materiaalsete ja immateriaalsete vara soetamine/renoveerimine","4")</f>
        <v>2.4</v>
      </c>
    </row>
    <row r="863" spans="1:22" x14ac:dyDescent="0.3">
      <c r="A863" s="22" t="s">
        <v>29</v>
      </c>
      <c r="B863" s="22" t="s">
        <v>30</v>
      </c>
      <c r="C863" s="22" t="s">
        <v>31</v>
      </c>
      <c r="D863" s="22" t="s">
        <v>50</v>
      </c>
      <c r="E863" s="22" t="s">
        <v>79</v>
      </c>
      <c r="F863" s="22" t="s">
        <v>80</v>
      </c>
      <c r="G863" s="22" t="s">
        <v>163</v>
      </c>
      <c r="H863" s="22" t="s">
        <v>66</v>
      </c>
      <c r="I863" s="22" t="s">
        <v>37</v>
      </c>
      <c r="J863" s="22" t="s">
        <v>38</v>
      </c>
      <c r="K863" s="22" t="s">
        <v>38</v>
      </c>
      <c r="L863" s="23">
        <v>116.0775</v>
      </c>
      <c r="M863" s="23">
        <v>0</v>
      </c>
      <c r="N863" s="23">
        <v>116.0775</v>
      </c>
      <c r="O863" s="23">
        <v>0</v>
      </c>
      <c r="P863" s="23">
        <f t="shared" si="77"/>
        <v>0</v>
      </c>
      <c r="Q863" s="23">
        <f>P863</f>
        <v>0</v>
      </c>
      <c r="R863" s="23">
        <v>0</v>
      </c>
      <c r="S863" s="23">
        <f t="shared" si="73"/>
        <v>0</v>
      </c>
      <c r="T863" s="23">
        <v>0</v>
      </c>
      <c r="U863" s="23"/>
      <c r="V863" s="35" t="str" cm="1">
        <f t="array" ref="V863">_xlfn.IFS(H863="Majandamiskulud","2.1",H863="Tööjõukulud","2.2",H863="Muud kulud","2.4",H863="Muud tegevuskulud","2.4",H863="Sotsiaaltoetused","2.3",H863="Muud antud toetused ja ülekanded","2.3",H863="Materiaalsete ja immateriaalsete vara soetamine/renoveerimine","4")</f>
        <v>2.3</v>
      </c>
    </row>
    <row r="864" spans="1:22" x14ac:dyDescent="0.3">
      <c r="A864" s="22" t="s">
        <v>29</v>
      </c>
      <c r="B864" s="22" t="s">
        <v>30</v>
      </c>
      <c r="C864" s="22" t="s">
        <v>31</v>
      </c>
      <c r="D864" s="22" t="s">
        <v>50</v>
      </c>
      <c r="E864" s="22" t="s">
        <v>79</v>
      </c>
      <c r="F864" s="22" t="s">
        <v>80</v>
      </c>
      <c r="G864" s="22" t="s">
        <v>163</v>
      </c>
      <c r="H864" s="22" t="s">
        <v>46</v>
      </c>
      <c r="I864" s="22" t="s">
        <v>37</v>
      </c>
      <c r="J864" s="22" t="s">
        <v>38</v>
      </c>
      <c r="K864" s="22" t="s">
        <v>38</v>
      </c>
      <c r="L864" s="23">
        <v>7688556.3236088958</v>
      </c>
      <c r="M864" s="23">
        <v>146058.96189901527</v>
      </c>
      <c r="N864" s="23">
        <v>7666145.0593576208</v>
      </c>
      <c r="O864" s="23">
        <v>22411.264251277316</v>
      </c>
      <c r="P864" s="23">
        <f t="shared" si="77"/>
        <v>22411.264251277316</v>
      </c>
      <c r="Q864" s="23">
        <f>P864</f>
        <v>22411.264251277316</v>
      </c>
      <c r="R864" s="23">
        <v>0</v>
      </c>
      <c r="S864" s="23">
        <f t="shared" si="73"/>
        <v>22411.264251277316</v>
      </c>
      <c r="T864" s="23">
        <v>0</v>
      </c>
      <c r="U864" s="23"/>
      <c r="V864" s="35" t="str" cm="1">
        <f t="array" ref="V864">_xlfn.IFS(H864="Majandamiskulud","2.1",H864="Tööjõukulud","2.2",H864="Muud kulud","2.4",H864="Muud tegevuskulud","2.4",H864="Sotsiaaltoetused","2.3",H864="Muud antud toetused ja ülekanded","2.3",H864="Materiaalsete ja immateriaalsete vara soetamine/renoveerimine","4")</f>
        <v>2.2</v>
      </c>
    </row>
    <row r="865" spans="1:22" x14ac:dyDescent="0.3">
      <c r="A865" s="22" t="s">
        <v>29</v>
      </c>
      <c r="B865" s="22" t="s">
        <v>30</v>
      </c>
      <c r="C865" s="22" t="s">
        <v>31</v>
      </c>
      <c r="D865" s="22" t="s">
        <v>50</v>
      </c>
      <c r="E865" s="22" t="s">
        <v>79</v>
      </c>
      <c r="F865" s="22" t="s">
        <v>80</v>
      </c>
      <c r="G865" s="22" t="s">
        <v>163</v>
      </c>
      <c r="H865" s="22" t="s">
        <v>46</v>
      </c>
      <c r="I865" s="22" t="s">
        <v>37</v>
      </c>
      <c r="J865" s="22" t="s">
        <v>59</v>
      </c>
      <c r="K865" s="22" t="s">
        <v>60</v>
      </c>
      <c r="L865" s="23">
        <v>243206.46715500002</v>
      </c>
      <c r="M865" s="23">
        <v>0</v>
      </c>
      <c r="N865" s="23">
        <v>236968.58674499998</v>
      </c>
      <c r="O865" s="23">
        <v>6237.8804099999834</v>
      </c>
      <c r="P865" s="23">
        <f t="shared" si="77"/>
        <v>6237.8804099999834</v>
      </c>
      <c r="Q865" s="23">
        <f>P865</f>
        <v>6237.8804099999834</v>
      </c>
      <c r="R865" s="23">
        <v>0</v>
      </c>
      <c r="S865" s="23">
        <f t="shared" si="73"/>
        <v>6237.8804099999834</v>
      </c>
      <c r="T865" s="23">
        <v>0</v>
      </c>
      <c r="U865" s="23"/>
      <c r="V865" s="35" t="str" cm="1">
        <f t="array" ref="V865">_xlfn.IFS(H865="Majandamiskulud","2.1",H865="Tööjõukulud","2.2",H865="Muud kulud","2.4",H865="Muud tegevuskulud","2.4",H865="Sotsiaaltoetused","2.3",H865="Muud antud toetused ja ülekanded","2.3",H865="Materiaalsete ja immateriaalsete vara soetamine/renoveerimine","4")</f>
        <v>2.2</v>
      </c>
    </row>
    <row r="866" spans="1:22" x14ac:dyDescent="0.3">
      <c r="A866" s="22" t="s">
        <v>29</v>
      </c>
      <c r="B866" s="22" t="s">
        <v>30</v>
      </c>
      <c r="C866" s="22" t="s">
        <v>31</v>
      </c>
      <c r="D866" s="22" t="s">
        <v>50</v>
      </c>
      <c r="E866" s="22" t="s">
        <v>79</v>
      </c>
      <c r="F866" s="22" t="s">
        <v>80</v>
      </c>
      <c r="G866" s="22" t="s">
        <v>163</v>
      </c>
      <c r="H866" s="22" t="s">
        <v>46</v>
      </c>
      <c r="I866" s="22" t="s">
        <v>37</v>
      </c>
      <c r="J866" s="22" t="s">
        <v>159</v>
      </c>
      <c r="K866" s="22" t="s">
        <v>160</v>
      </c>
      <c r="L866" s="23">
        <v>1548.4650281099998</v>
      </c>
      <c r="M866" s="23">
        <v>1548.4650281099998</v>
      </c>
      <c r="N866" s="23">
        <v>1548.46502811</v>
      </c>
      <c r="O866" s="23">
        <v>1.0302869668521453E-13</v>
      </c>
      <c r="P866" s="23"/>
      <c r="Q866" s="23">
        <v>0</v>
      </c>
      <c r="R866" s="23">
        <v>0</v>
      </c>
      <c r="S866" s="23">
        <f t="shared" si="73"/>
        <v>0</v>
      </c>
      <c r="T866" s="23">
        <v>0</v>
      </c>
      <c r="U866" s="23"/>
      <c r="V866" s="35" t="str" cm="1">
        <f t="array" ref="V866">_xlfn.IFS(H866="Majandamiskulud","2.1",H866="Tööjõukulud","2.2",H866="Muud kulud","2.4",H866="Muud tegevuskulud","2.4",H866="Sotsiaaltoetused","2.3",H866="Muud antud toetused ja ülekanded","2.3",H866="Materiaalsete ja immateriaalsete vara soetamine/renoveerimine","4")</f>
        <v>2.2</v>
      </c>
    </row>
    <row r="867" spans="1:22" x14ac:dyDescent="0.3">
      <c r="A867" s="22" t="s">
        <v>29</v>
      </c>
      <c r="B867" s="22" t="s">
        <v>30</v>
      </c>
      <c r="C867" s="22" t="s">
        <v>31</v>
      </c>
      <c r="D867" s="22" t="s">
        <v>50</v>
      </c>
      <c r="E867" s="22" t="s">
        <v>79</v>
      </c>
      <c r="F867" s="22" t="s">
        <v>80</v>
      </c>
      <c r="G867" s="22" t="s">
        <v>163</v>
      </c>
      <c r="H867" s="22" t="s">
        <v>46</v>
      </c>
      <c r="I867" s="22" t="s">
        <v>37</v>
      </c>
      <c r="J867" s="22" t="s">
        <v>83</v>
      </c>
      <c r="K867" s="22" t="s">
        <v>84</v>
      </c>
      <c r="L867" s="23">
        <v>390123.46560000011</v>
      </c>
      <c r="M867" s="23">
        <v>0</v>
      </c>
      <c r="N867" s="23">
        <v>79985.75</v>
      </c>
      <c r="O867" s="23">
        <v>310137.71560000005</v>
      </c>
      <c r="P867" s="23">
        <f t="shared" ref="P867:Q869" si="78">O867</f>
        <v>310137.71560000005</v>
      </c>
      <c r="Q867" s="23">
        <f t="shared" si="78"/>
        <v>310137.71560000005</v>
      </c>
      <c r="R867" s="23">
        <v>0</v>
      </c>
      <c r="S867" s="23">
        <f t="shared" si="73"/>
        <v>310137.71560000005</v>
      </c>
      <c r="T867" s="23">
        <v>0</v>
      </c>
      <c r="U867" s="23"/>
      <c r="V867" s="35" t="str" cm="1">
        <f t="array" ref="V867">_xlfn.IFS(H867="Majandamiskulud","2.1",H867="Tööjõukulud","2.2",H867="Muud kulud","2.4",H867="Muud tegevuskulud","2.4",H867="Sotsiaaltoetused","2.3",H867="Muud antud toetused ja ülekanded","2.3",H867="Materiaalsete ja immateriaalsete vara soetamine/renoveerimine","4")</f>
        <v>2.2</v>
      </c>
    </row>
    <row r="868" spans="1:22" x14ac:dyDescent="0.3">
      <c r="A868" s="22" t="s">
        <v>29</v>
      </c>
      <c r="B868" s="22" t="s">
        <v>30</v>
      </c>
      <c r="C868" s="22" t="s">
        <v>31</v>
      </c>
      <c r="D868" s="22" t="s">
        <v>50</v>
      </c>
      <c r="E868" s="22" t="s">
        <v>79</v>
      </c>
      <c r="F868" s="22" t="s">
        <v>80</v>
      </c>
      <c r="G868" s="22" t="s">
        <v>163</v>
      </c>
      <c r="H868" s="22" t="s">
        <v>46</v>
      </c>
      <c r="I868" s="22" t="s">
        <v>37</v>
      </c>
      <c r="J868" s="22" t="s">
        <v>43</v>
      </c>
      <c r="K868" s="22" t="s">
        <v>44</v>
      </c>
      <c r="L868" s="23">
        <v>50000</v>
      </c>
      <c r="M868" s="23">
        <v>50000</v>
      </c>
      <c r="N868" s="23">
        <v>49999.989000000001</v>
      </c>
      <c r="O868" s="23">
        <v>1.1000000005878974E-2</v>
      </c>
      <c r="P868" s="23">
        <v>0</v>
      </c>
      <c r="Q868" s="23">
        <f t="shared" si="78"/>
        <v>0</v>
      </c>
      <c r="R868" s="23">
        <v>0</v>
      </c>
      <c r="S868" s="23">
        <f t="shared" si="73"/>
        <v>0</v>
      </c>
      <c r="T868" s="23">
        <f>O868</f>
        <v>1.1000000005878974E-2</v>
      </c>
      <c r="U868" s="23"/>
      <c r="V868" s="35" t="str" cm="1">
        <f t="array" ref="V868">_xlfn.IFS(H868="Majandamiskulud","2.1",H868="Tööjõukulud","2.2",H868="Muud kulud","2.4",H868="Muud tegevuskulud","2.4",H868="Sotsiaaltoetused","2.3",H868="Muud antud toetused ja ülekanded","2.3",H868="Materiaalsete ja immateriaalsete vara soetamine/renoveerimine","4")</f>
        <v>2.2</v>
      </c>
    </row>
    <row r="869" spans="1:22" x14ac:dyDescent="0.3">
      <c r="A869" s="22" t="s">
        <v>29</v>
      </c>
      <c r="B869" s="22" t="s">
        <v>30</v>
      </c>
      <c r="C869" s="22" t="s">
        <v>31</v>
      </c>
      <c r="D869" s="22" t="s">
        <v>50</v>
      </c>
      <c r="E869" s="22" t="s">
        <v>79</v>
      </c>
      <c r="F869" s="22" t="s">
        <v>80</v>
      </c>
      <c r="G869" s="22" t="s">
        <v>163</v>
      </c>
      <c r="H869" s="22" t="s">
        <v>46</v>
      </c>
      <c r="I869" s="22" t="s">
        <v>37</v>
      </c>
      <c r="J869" s="22" t="s">
        <v>165</v>
      </c>
      <c r="K869" s="22" t="s">
        <v>166</v>
      </c>
      <c r="L869" s="23">
        <v>65880.067500000005</v>
      </c>
      <c r="M869" s="23">
        <v>0</v>
      </c>
      <c r="N869" s="23">
        <v>65880.067440000013</v>
      </c>
      <c r="O869" s="23">
        <v>6.0000005760230124E-5</v>
      </c>
      <c r="P869" s="23">
        <v>0</v>
      </c>
      <c r="Q869" s="23">
        <f t="shared" si="78"/>
        <v>0</v>
      </c>
      <c r="R869" s="23">
        <v>0</v>
      </c>
      <c r="S869" s="23">
        <f t="shared" si="73"/>
        <v>0</v>
      </c>
      <c r="T869" s="23">
        <f>O869</f>
        <v>6.0000005760230124E-5</v>
      </c>
      <c r="U869" s="23"/>
      <c r="V869" s="35" t="str" cm="1">
        <f t="array" ref="V869">_xlfn.IFS(H869="Majandamiskulud","2.1",H869="Tööjõukulud","2.2",H869="Muud kulud","2.4",H869="Muud tegevuskulud","2.4",H869="Sotsiaaltoetused","2.3",H869="Muud antud toetused ja ülekanded","2.3",H869="Materiaalsete ja immateriaalsete vara soetamine/renoveerimine","4")</f>
        <v>2.2</v>
      </c>
    </row>
    <row r="870" spans="1:22" x14ac:dyDescent="0.3">
      <c r="A870" s="22" t="s">
        <v>29</v>
      </c>
      <c r="B870" s="22" t="s">
        <v>30</v>
      </c>
      <c r="C870" s="22" t="s">
        <v>31</v>
      </c>
      <c r="D870" s="22" t="s">
        <v>50</v>
      </c>
      <c r="E870" s="22" t="s">
        <v>79</v>
      </c>
      <c r="F870" s="22" t="s">
        <v>80</v>
      </c>
      <c r="G870" s="22" t="s">
        <v>163</v>
      </c>
      <c r="H870" s="22" t="s">
        <v>46</v>
      </c>
      <c r="I870" s="22" t="s">
        <v>37</v>
      </c>
      <c r="J870" s="22" t="s">
        <v>140</v>
      </c>
      <c r="K870" s="22" t="s">
        <v>141</v>
      </c>
      <c r="L870" s="23">
        <v>95535.12</v>
      </c>
      <c r="M870" s="23">
        <v>0</v>
      </c>
      <c r="N870" s="23">
        <v>89854.346646470018</v>
      </c>
      <c r="O870" s="23">
        <v>5680.7733535299558</v>
      </c>
      <c r="P870" s="23">
        <f>O870</f>
        <v>5680.7733535299558</v>
      </c>
      <c r="Q870" s="23">
        <v>0</v>
      </c>
      <c r="R870" s="23">
        <v>0</v>
      </c>
      <c r="S870" s="23">
        <f t="shared" ref="S870:S933" si="79">SUM(Q870:R870)</f>
        <v>0</v>
      </c>
      <c r="T870" s="23">
        <f>P870</f>
        <v>5680.7733535299558</v>
      </c>
      <c r="U870" s="23"/>
      <c r="V870" s="35" t="str" cm="1">
        <f t="array" ref="V870">_xlfn.IFS(H870="Majandamiskulud","2.1",H870="Tööjõukulud","2.2",H870="Muud kulud","2.4",H870="Muud tegevuskulud","2.4",H870="Sotsiaaltoetused","2.3",H870="Muud antud toetused ja ülekanded","2.3",H870="Materiaalsete ja immateriaalsete vara soetamine/renoveerimine","4")</f>
        <v>2.2</v>
      </c>
    </row>
    <row r="871" spans="1:22" x14ac:dyDescent="0.3">
      <c r="A871" s="22" t="s">
        <v>29</v>
      </c>
      <c r="B871" s="22" t="s">
        <v>30</v>
      </c>
      <c r="C871" s="22" t="s">
        <v>31</v>
      </c>
      <c r="D871" s="22" t="s">
        <v>50</v>
      </c>
      <c r="E871" s="22" t="s">
        <v>79</v>
      </c>
      <c r="F871" s="22" t="s">
        <v>80</v>
      </c>
      <c r="G871" s="22" t="s">
        <v>163</v>
      </c>
      <c r="H871" s="22" t="s">
        <v>46</v>
      </c>
      <c r="I871" s="22" t="s">
        <v>37</v>
      </c>
      <c r="J871" s="22" t="s">
        <v>167</v>
      </c>
      <c r="K871" s="22" t="s">
        <v>168</v>
      </c>
      <c r="L871" s="23">
        <v>0</v>
      </c>
      <c r="M871" s="23">
        <v>0</v>
      </c>
      <c r="N871" s="23">
        <v>-7.9999999968549673E-4</v>
      </c>
      <c r="O871" s="23">
        <v>7.9999999968549673E-4</v>
      </c>
      <c r="P871" s="23">
        <v>0</v>
      </c>
      <c r="Q871" s="23">
        <f>P871</f>
        <v>0</v>
      </c>
      <c r="R871" s="23">
        <v>0</v>
      </c>
      <c r="S871" s="23">
        <f t="shared" si="79"/>
        <v>0</v>
      </c>
      <c r="T871" s="23">
        <f>O871</f>
        <v>7.9999999968549673E-4</v>
      </c>
      <c r="U871" s="23"/>
      <c r="V871" s="35" t="str" cm="1">
        <f t="array" ref="V871">_xlfn.IFS(H871="Majandamiskulud","2.1",H871="Tööjõukulud","2.2",H871="Muud kulud","2.4",H871="Muud tegevuskulud","2.4",H871="Sotsiaaltoetused","2.3",H871="Muud antud toetused ja ülekanded","2.3",H871="Materiaalsete ja immateriaalsete vara soetamine/renoveerimine","4")</f>
        <v>2.2</v>
      </c>
    </row>
    <row r="872" spans="1:22" x14ac:dyDescent="0.3">
      <c r="A872" s="22" t="s">
        <v>29</v>
      </c>
      <c r="B872" s="22" t="s">
        <v>30</v>
      </c>
      <c r="C872" s="22" t="s">
        <v>31</v>
      </c>
      <c r="D872" s="22" t="s">
        <v>50</v>
      </c>
      <c r="E872" s="22" t="s">
        <v>79</v>
      </c>
      <c r="F872" s="22" t="s">
        <v>80</v>
      </c>
      <c r="G872" s="22" t="s">
        <v>163</v>
      </c>
      <c r="H872" s="22" t="s">
        <v>82</v>
      </c>
      <c r="I872" s="22" t="s">
        <v>37</v>
      </c>
      <c r="J872" s="22" t="s">
        <v>38</v>
      </c>
      <c r="K872" s="22" t="s">
        <v>38</v>
      </c>
      <c r="L872" s="23">
        <v>202567.97187571382</v>
      </c>
      <c r="M872" s="23">
        <v>0</v>
      </c>
      <c r="N872" s="23">
        <v>176871.81830741226</v>
      </c>
      <c r="O872" s="23">
        <v>25696.153568301554</v>
      </c>
      <c r="P872" s="23">
        <f>O872</f>
        <v>25696.153568301554</v>
      </c>
      <c r="Q872" s="23">
        <f>P872</f>
        <v>25696.153568301554</v>
      </c>
      <c r="R872" s="23">
        <v>0</v>
      </c>
      <c r="S872" s="23">
        <f t="shared" si="79"/>
        <v>25696.153568301554</v>
      </c>
      <c r="T872" s="23">
        <v>0</v>
      </c>
      <c r="U872" s="23"/>
      <c r="V872" s="35" t="str" cm="1">
        <f t="array" ref="V872">_xlfn.IFS(H872="Majandamiskulud","2.1",H872="Tööjõukulud","2.2",H872="Muud kulud","2.4",H872="Muud tegevuskulud","2.4",H872="Sotsiaaltoetused","2.3",H872="Muud antud toetused ja ülekanded","2.3",H872="Materiaalsete ja immateriaalsete vara soetamine/renoveerimine","4")</f>
        <v>2.4</v>
      </c>
    </row>
    <row r="873" spans="1:22" x14ac:dyDescent="0.3">
      <c r="A873" s="22" t="s">
        <v>29</v>
      </c>
      <c r="B873" s="22" t="s">
        <v>30</v>
      </c>
      <c r="C873" s="22" t="s">
        <v>31</v>
      </c>
      <c r="D873" s="22" t="s">
        <v>50</v>
      </c>
      <c r="E873" s="22" t="s">
        <v>79</v>
      </c>
      <c r="F873" s="22" t="s">
        <v>80</v>
      </c>
      <c r="G873" s="22" t="s">
        <v>163</v>
      </c>
      <c r="H873" s="22" t="s">
        <v>82</v>
      </c>
      <c r="I873" s="22" t="s">
        <v>37</v>
      </c>
      <c r="J873" s="22" t="s">
        <v>59</v>
      </c>
      <c r="K873" s="22" t="s">
        <v>60</v>
      </c>
      <c r="L873" s="23">
        <v>581.44050000000004</v>
      </c>
      <c r="M873" s="23">
        <v>0</v>
      </c>
      <c r="N873" s="23">
        <v>126.26054146185001</v>
      </c>
      <c r="O873" s="23">
        <v>455.17995853815006</v>
      </c>
      <c r="P873" s="23">
        <v>0</v>
      </c>
      <c r="Q873" s="23">
        <f>P873</f>
        <v>0</v>
      </c>
      <c r="R873" s="23">
        <v>0</v>
      </c>
      <c r="S873" s="23">
        <f t="shared" si="79"/>
        <v>0</v>
      </c>
      <c r="T873" s="23">
        <v>0</v>
      </c>
      <c r="U873" s="23"/>
      <c r="V873" s="35" t="str" cm="1">
        <f t="array" ref="V873">_xlfn.IFS(H873="Majandamiskulud","2.1",H873="Tööjõukulud","2.2",H873="Muud kulud","2.4",H873="Muud tegevuskulud","2.4",H873="Sotsiaaltoetused","2.3",H873="Muud antud toetused ja ülekanded","2.3",H873="Materiaalsete ja immateriaalsete vara soetamine/renoveerimine","4")</f>
        <v>2.4</v>
      </c>
    </row>
    <row r="874" spans="1:22" x14ac:dyDescent="0.3">
      <c r="A874" s="22" t="s">
        <v>29</v>
      </c>
      <c r="B874" s="22" t="s">
        <v>30</v>
      </c>
      <c r="C874" s="22" t="s">
        <v>31</v>
      </c>
      <c r="D874" s="22" t="s">
        <v>50</v>
      </c>
      <c r="E874" s="22" t="s">
        <v>79</v>
      </c>
      <c r="F874" s="22" t="s">
        <v>80</v>
      </c>
      <c r="G874" s="22" t="s">
        <v>163</v>
      </c>
      <c r="H874" s="22" t="s">
        <v>82</v>
      </c>
      <c r="I874" s="22" t="s">
        <v>37</v>
      </c>
      <c r="J874" s="22" t="s">
        <v>53</v>
      </c>
      <c r="K874" s="22" t="s">
        <v>164</v>
      </c>
      <c r="L874" s="23">
        <v>59718.9</v>
      </c>
      <c r="M874" s="23">
        <v>0</v>
      </c>
      <c r="N874" s="23">
        <v>59709.675000000003</v>
      </c>
      <c r="O874" s="23">
        <v>9.2249999999985448</v>
      </c>
      <c r="P874" s="23">
        <v>0</v>
      </c>
      <c r="Q874" s="23"/>
      <c r="R874" s="23"/>
      <c r="S874" s="23">
        <f t="shared" si="79"/>
        <v>0</v>
      </c>
      <c r="T874" s="23">
        <f>O874</f>
        <v>9.2249999999985448</v>
      </c>
      <c r="U874" s="23"/>
      <c r="V874" s="35" t="str" cm="1">
        <f t="array" ref="V874">_xlfn.IFS(H874="Majandamiskulud","2.1",H874="Tööjõukulud","2.2",H874="Muud kulud","2.4",H874="Muud tegevuskulud","2.4",H874="Sotsiaaltoetused","2.3",H874="Muud antud toetused ja ülekanded","2.3",H874="Materiaalsete ja immateriaalsete vara soetamine/renoveerimine","4")</f>
        <v>2.4</v>
      </c>
    </row>
    <row r="875" spans="1:22" x14ac:dyDescent="0.3">
      <c r="A875" s="22" t="s">
        <v>29</v>
      </c>
      <c r="B875" s="22" t="s">
        <v>30</v>
      </c>
      <c r="C875" s="22" t="s">
        <v>31</v>
      </c>
      <c r="D875" s="22" t="s">
        <v>50</v>
      </c>
      <c r="E875" s="22" t="s">
        <v>79</v>
      </c>
      <c r="F875" s="22" t="s">
        <v>80</v>
      </c>
      <c r="G875" s="22" t="s">
        <v>163</v>
      </c>
      <c r="H875" s="22" t="s">
        <v>82</v>
      </c>
      <c r="I875" s="22" t="s">
        <v>37</v>
      </c>
      <c r="J875" s="22" t="s">
        <v>61</v>
      </c>
      <c r="K875" s="22" t="s">
        <v>62</v>
      </c>
      <c r="L875" s="23">
        <v>15441.195</v>
      </c>
      <c r="M875" s="23">
        <v>0</v>
      </c>
      <c r="N875" s="23">
        <v>15432.258</v>
      </c>
      <c r="O875" s="23">
        <v>8.9369999999998981</v>
      </c>
      <c r="P875" s="23">
        <f>O875</f>
        <v>8.9369999999998981</v>
      </c>
      <c r="Q875" s="23">
        <f>P875</f>
        <v>8.9369999999998981</v>
      </c>
      <c r="R875" s="23">
        <v>0</v>
      </c>
      <c r="S875" s="23">
        <f t="shared" si="79"/>
        <v>8.9369999999998981</v>
      </c>
      <c r="T875" s="23">
        <v>0</v>
      </c>
      <c r="U875" s="23"/>
      <c r="V875" s="35" t="str" cm="1">
        <f t="array" ref="V875">_xlfn.IFS(H875="Majandamiskulud","2.1",H875="Tööjõukulud","2.2",H875="Muud kulud","2.4",H875="Muud tegevuskulud","2.4",H875="Sotsiaaltoetused","2.3",H875="Muud antud toetused ja ülekanded","2.3",H875="Materiaalsete ja immateriaalsete vara soetamine/renoveerimine","4")</f>
        <v>2.4</v>
      </c>
    </row>
    <row r="876" spans="1:22" x14ac:dyDescent="0.3">
      <c r="A876" s="22" t="s">
        <v>29</v>
      </c>
      <c r="B876" s="22" t="s">
        <v>30</v>
      </c>
      <c r="C876" s="22" t="s">
        <v>31</v>
      </c>
      <c r="D876" s="22" t="s">
        <v>50</v>
      </c>
      <c r="E876" s="22" t="s">
        <v>79</v>
      </c>
      <c r="F876" s="22" t="s">
        <v>80</v>
      </c>
      <c r="G876" s="22" t="s">
        <v>163</v>
      </c>
      <c r="H876" s="22" t="s">
        <v>82</v>
      </c>
      <c r="I876" s="22" t="s">
        <v>37</v>
      </c>
      <c r="J876" s="22" t="s">
        <v>165</v>
      </c>
      <c r="K876" s="22" t="s">
        <v>166</v>
      </c>
      <c r="L876" s="23">
        <v>185.964</v>
      </c>
      <c r="M876" s="23">
        <v>0</v>
      </c>
      <c r="N876" s="23">
        <v>185.964</v>
      </c>
      <c r="O876" s="23">
        <v>0</v>
      </c>
      <c r="P876" s="23">
        <v>0</v>
      </c>
      <c r="Q876" s="23">
        <v>0</v>
      </c>
      <c r="R876" s="23">
        <v>0</v>
      </c>
      <c r="S876" s="23">
        <f t="shared" si="79"/>
        <v>0</v>
      </c>
      <c r="T876" s="23">
        <f>O876</f>
        <v>0</v>
      </c>
      <c r="U876" s="23"/>
      <c r="V876" s="35" t="str" cm="1">
        <f t="array" ref="V876">_xlfn.IFS(H876="Majandamiskulud","2.1",H876="Tööjõukulud","2.2",H876="Muud kulud","2.4",H876="Muud tegevuskulud","2.4",H876="Sotsiaaltoetused","2.3",H876="Muud antud toetused ja ülekanded","2.3",H876="Materiaalsete ja immateriaalsete vara soetamine/renoveerimine","4")</f>
        <v>2.4</v>
      </c>
    </row>
    <row r="877" spans="1:22" x14ac:dyDescent="0.3">
      <c r="A877" s="22" t="s">
        <v>29</v>
      </c>
      <c r="B877" s="22" t="s">
        <v>30</v>
      </c>
      <c r="C877" s="22" t="s">
        <v>31</v>
      </c>
      <c r="D877" s="22" t="s">
        <v>50</v>
      </c>
      <c r="E877" s="22" t="s">
        <v>79</v>
      </c>
      <c r="F877" s="22" t="s">
        <v>80</v>
      </c>
      <c r="G877" s="22" t="s">
        <v>163</v>
      </c>
      <c r="H877" s="22" t="s">
        <v>82</v>
      </c>
      <c r="I877" s="22" t="s">
        <v>37</v>
      </c>
      <c r="J877" s="22" t="s">
        <v>140</v>
      </c>
      <c r="K877" s="22" t="s">
        <v>141</v>
      </c>
      <c r="L877" s="23">
        <v>4289</v>
      </c>
      <c r="M877" s="23">
        <v>0</v>
      </c>
      <c r="N877" s="23">
        <v>4288.8500000000004</v>
      </c>
      <c r="O877" s="23">
        <v>0.1499999999996362</v>
      </c>
      <c r="P877" s="23">
        <f>O877</f>
        <v>0.1499999999996362</v>
      </c>
      <c r="Q877" s="23">
        <v>0</v>
      </c>
      <c r="R877" s="23">
        <v>0</v>
      </c>
      <c r="S877" s="23">
        <f t="shared" si="79"/>
        <v>0</v>
      </c>
      <c r="T877" s="23">
        <f>P877</f>
        <v>0.1499999999996362</v>
      </c>
      <c r="U877" s="23"/>
      <c r="V877" s="35" t="str" cm="1">
        <f t="array" ref="V877">_xlfn.IFS(H877="Majandamiskulud","2.1",H877="Tööjõukulud","2.2",H877="Muud kulud","2.4",H877="Muud tegevuskulud","2.4",H877="Sotsiaaltoetused","2.3",H877="Muud antud toetused ja ülekanded","2.3",H877="Materiaalsete ja immateriaalsete vara soetamine/renoveerimine","4")</f>
        <v>2.4</v>
      </c>
    </row>
    <row r="878" spans="1:22" x14ac:dyDescent="0.3">
      <c r="A878" s="22" t="s">
        <v>29</v>
      </c>
      <c r="B878" s="22" t="s">
        <v>30</v>
      </c>
      <c r="C878" s="22" t="s">
        <v>31</v>
      </c>
      <c r="D878" s="22" t="s">
        <v>50</v>
      </c>
      <c r="E878" s="22" t="s">
        <v>124</v>
      </c>
      <c r="F878" s="22" t="s">
        <v>125</v>
      </c>
      <c r="G878" s="22" t="s">
        <v>163</v>
      </c>
      <c r="H878" s="22" t="s">
        <v>36</v>
      </c>
      <c r="I878" s="22" t="s">
        <v>37</v>
      </c>
      <c r="J878" s="22" t="s">
        <v>38</v>
      </c>
      <c r="K878" s="22" t="s">
        <v>38</v>
      </c>
      <c r="L878" s="23">
        <v>2424236.2822094648</v>
      </c>
      <c r="M878" s="23">
        <v>274333.83676354296</v>
      </c>
      <c r="N878" s="23">
        <v>2184690.8848249651</v>
      </c>
      <c r="O878" s="23">
        <v>239545.39738450028</v>
      </c>
      <c r="P878" s="23">
        <f>O878</f>
        <v>239545.39738450028</v>
      </c>
      <c r="Q878" s="23">
        <f>P878</f>
        <v>239545.39738450028</v>
      </c>
      <c r="R878" s="23">
        <v>0</v>
      </c>
      <c r="S878" s="23">
        <f t="shared" si="79"/>
        <v>239545.39738450028</v>
      </c>
      <c r="T878" s="23">
        <v>0</v>
      </c>
      <c r="U878" s="23"/>
      <c r="V878" s="35" t="str" cm="1">
        <f t="array" ref="V878">_xlfn.IFS(H878="Majandamiskulud","2.1",H878="Tööjõukulud","2.2",H878="Muud kulud","2.4",H878="Muud tegevuskulud","2.4",H878="Sotsiaaltoetused","2.3",H878="Muud antud toetused ja ülekanded","2.3",H878="Materiaalsete ja immateriaalsete vara soetamine/renoveerimine","4")</f>
        <v>2.1</v>
      </c>
    </row>
    <row r="879" spans="1:22" x14ac:dyDescent="0.3">
      <c r="A879" s="22" t="s">
        <v>29</v>
      </c>
      <c r="B879" s="22" t="s">
        <v>30</v>
      </c>
      <c r="C879" s="22" t="s">
        <v>31</v>
      </c>
      <c r="D879" s="22" t="s">
        <v>50</v>
      </c>
      <c r="E879" s="22" t="s">
        <v>124</v>
      </c>
      <c r="F879" s="22" t="s">
        <v>125</v>
      </c>
      <c r="G879" s="22" t="s">
        <v>163</v>
      </c>
      <c r="H879" s="22" t="s">
        <v>36</v>
      </c>
      <c r="I879" s="22" t="s">
        <v>37</v>
      </c>
      <c r="J879" s="22" t="s">
        <v>39</v>
      </c>
      <c r="K879" s="22" t="s">
        <v>40</v>
      </c>
      <c r="L879" s="23">
        <v>2346799.3457894847</v>
      </c>
      <c r="M879" s="23">
        <v>0</v>
      </c>
      <c r="N879" s="23">
        <v>2243817.8126242706</v>
      </c>
      <c r="O879" s="23">
        <v>102981.53316521423</v>
      </c>
      <c r="P879" s="23">
        <v>0</v>
      </c>
      <c r="Q879" s="23">
        <v>0</v>
      </c>
      <c r="R879" s="23">
        <v>0</v>
      </c>
      <c r="S879" s="23">
        <f t="shared" si="79"/>
        <v>0</v>
      </c>
      <c r="T879" s="23">
        <f>O879</f>
        <v>102981.53316521423</v>
      </c>
      <c r="U879" s="23"/>
      <c r="V879" s="35" t="str" cm="1">
        <f t="array" ref="V879">_xlfn.IFS(H879="Majandamiskulud","2.1",H879="Tööjõukulud","2.2",H879="Muud kulud","2.4",H879="Muud tegevuskulud","2.4",H879="Sotsiaaltoetused","2.3",H879="Muud antud toetused ja ülekanded","2.3",H879="Materiaalsete ja immateriaalsete vara soetamine/renoveerimine","4")</f>
        <v>2.1</v>
      </c>
    </row>
    <row r="880" spans="1:22" x14ac:dyDescent="0.3">
      <c r="A880" s="22" t="s">
        <v>29</v>
      </c>
      <c r="B880" s="22" t="s">
        <v>30</v>
      </c>
      <c r="C880" s="22" t="s">
        <v>31</v>
      </c>
      <c r="D880" s="22" t="s">
        <v>50</v>
      </c>
      <c r="E880" s="22" t="s">
        <v>124</v>
      </c>
      <c r="F880" s="22" t="s">
        <v>125</v>
      </c>
      <c r="G880" s="22" t="s">
        <v>163</v>
      </c>
      <c r="H880" s="22" t="s">
        <v>36</v>
      </c>
      <c r="I880" s="22" t="s">
        <v>37</v>
      </c>
      <c r="J880" s="22" t="s">
        <v>53</v>
      </c>
      <c r="K880" s="22" t="s">
        <v>164</v>
      </c>
      <c r="L880" s="23">
        <v>293995.67478899995</v>
      </c>
      <c r="M880" s="23">
        <v>0</v>
      </c>
      <c r="N880" s="23">
        <v>290157.81427999999</v>
      </c>
      <c r="O880" s="23">
        <v>3837.8605090000292</v>
      </c>
      <c r="P880" s="23">
        <v>0</v>
      </c>
      <c r="Q880" s="23">
        <v>0</v>
      </c>
      <c r="R880" s="23">
        <v>0</v>
      </c>
      <c r="S880" s="23">
        <f t="shared" si="79"/>
        <v>0</v>
      </c>
      <c r="T880" s="23">
        <f>O880</f>
        <v>3837.8605090000292</v>
      </c>
      <c r="U880" s="23"/>
      <c r="V880" s="35" t="str" cm="1">
        <f t="array" ref="V880">_xlfn.IFS(H880="Majandamiskulud","2.1",H880="Tööjõukulud","2.2",H880="Muud kulud","2.4",H880="Muud tegevuskulud","2.4",H880="Sotsiaaltoetused","2.3",H880="Muud antud toetused ja ülekanded","2.3",H880="Materiaalsete ja immateriaalsete vara soetamine/renoveerimine","4")</f>
        <v>2.1</v>
      </c>
    </row>
    <row r="881" spans="1:22" x14ac:dyDescent="0.3">
      <c r="A881" s="22" t="s">
        <v>29</v>
      </c>
      <c r="B881" s="22" t="s">
        <v>30</v>
      </c>
      <c r="C881" s="22" t="s">
        <v>31</v>
      </c>
      <c r="D881" s="22" t="s">
        <v>50</v>
      </c>
      <c r="E881" s="22" t="s">
        <v>124</v>
      </c>
      <c r="F881" s="22" t="s">
        <v>125</v>
      </c>
      <c r="G881" s="22" t="s">
        <v>163</v>
      </c>
      <c r="H881" s="22" t="s">
        <v>36</v>
      </c>
      <c r="I881" s="22" t="s">
        <v>37</v>
      </c>
      <c r="J881" s="22" t="s">
        <v>148</v>
      </c>
      <c r="K881" s="22" t="s">
        <v>149</v>
      </c>
      <c r="L881" s="23">
        <v>2555.0259486636642</v>
      </c>
      <c r="M881" s="23">
        <v>2555.0259486636642</v>
      </c>
      <c r="N881" s="23">
        <v>2525.6453537517682</v>
      </c>
      <c r="O881" s="23">
        <v>29.380594911896424</v>
      </c>
      <c r="P881" s="23">
        <v>0</v>
      </c>
      <c r="Q881" s="23">
        <v>0</v>
      </c>
      <c r="R881" s="23">
        <v>0</v>
      </c>
      <c r="S881" s="23">
        <f t="shared" si="79"/>
        <v>0</v>
      </c>
      <c r="T881" s="23">
        <f>O881</f>
        <v>29.380594911896424</v>
      </c>
      <c r="U881" s="23"/>
      <c r="V881" s="35" t="str" cm="1">
        <f t="array" ref="V881">_xlfn.IFS(H881="Majandamiskulud","2.1",H881="Tööjõukulud","2.2",H881="Muud kulud","2.4",H881="Muud tegevuskulud","2.4",H881="Sotsiaaltoetused","2.3",H881="Muud antud toetused ja ülekanded","2.3",H881="Materiaalsete ja immateriaalsete vara soetamine/renoveerimine","4")</f>
        <v>2.1</v>
      </c>
    </row>
    <row r="882" spans="1:22" x14ac:dyDescent="0.3">
      <c r="A882" s="22" t="s">
        <v>29</v>
      </c>
      <c r="B882" s="22" t="s">
        <v>30</v>
      </c>
      <c r="C882" s="22" t="s">
        <v>31</v>
      </c>
      <c r="D882" s="22" t="s">
        <v>50</v>
      </c>
      <c r="E882" s="22" t="s">
        <v>124</v>
      </c>
      <c r="F882" s="22" t="s">
        <v>125</v>
      </c>
      <c r="G882" s="22" t="s">
        <v>163</v>
      </c>
      <c r="H882" s="22" t="s">
        <v>36</v>
      </c>
      <c r="I882" s="22" t="s">
        <v>37</v>
      </c>
      <c r="J882" s="22" t="s">
        <v>83</v>
      </c>
      <c r="K882" s="22" t="s">
        <v>84</v>
      </c>
      <c r="L882" s="23">
        <v>5834.6603819999982</v>
      </c>
      <c r="M882" s="23">
        <v>0</v>
      </c>
      <c r="N882" s="23">
        <v>5834.6604000000007</v>
      </c>
      <c r="O882" s="23">
        <v>-1.8000001091422746E-5</v>
      </c>
      <c r="P882" s="23">
        <f t="shared" ref="P882:Q887" si="80">O882</f>
        <v>-1.8000001091422746E-5</v>
      </c>
      <c r="Q882" s="23">
        <f t="shared" si="80"/>
        <v>-1.8000001091422746E-5</v>
      </c>
      <c r="R882" s="23">
        <v>0</v>
      </c>
      <c r="S882" s="23">
        <f t="shared" si="79"/>
        <v>-1.8000001091422746E-5</v>
      </c>
      <c r="T882" s="23">
        <v>0</v>
      </c>
      <c r="U882" s="23"/>
      <c r="V882" s="35" t="str" cm="1">
        <f t="array" ref="V882">_xlfn.IFS(H882="Majandamiskulud","2.1",H882="Tööjõukulud","2.2",H882="Muud kulud","2.4",H882="Muud tegevuskulud","2.4",H882="Sotsiaaltoetused","2.3",H882="Muud antud toetused ja ülekanded","2.3",H882="Materiaalsete ja immateriaalsete vara soetamine/renoveerimine","4")</f>
        <v>2.1</v>
      </c>
    </row>
    <row r="883" spans="1:22" x14ac:dyDescent="0.3">
      <c r="A883" s="22" t="s">
        <v>29</v>
      </c>
      <c r="B883" s="22" t="s">
        <v>30</v>
      </c>
      <c r="C883" s="22" t="s">
        <v>31</v>
      </c>
      <c r="D883" s="22" t="s">
        <v>50</v>
      </c>
      <c r="E883" s="22" t="s">
        <v>124</v>
      </c>
      <c r="F883" s="22" t="s">
        <v>125</v>
      </c>
      <c r="G883" s="22" t="s">
        <v>163</v>
      </c>
      <c r="H883" s="22" t="s">
        <v>63</v>
      </c>
      <c r="I883" s="22" t="s">
        <v>37</v>
      </c>
      <c r="J883" s="22" t="s">
        <v>38</v>
      </c>
      <c r="K883" s="22" t="s">
        <v>38</v>
      </c>
      <c r="L883" s="23">
        <v>2344.1669900000002</v>
      </c>
      <c r="M883" s="23">
        <v>0</v>
      </c>
      <c r="N883" s="23">
        <v>2344.1669900000002</v>
      </c>
      <c r="O883" s="23">
        <v>0</v>
      </c>
      <c r="P883" s="23">
        <f t="shared" si="80"/>
        <v>0</v>
      </c>
      <c r="Q883" s="23">
        <f t="shared" si="80"/>
        <v>0</v>
      </c>
      <c r="R883" s="23">
        <v>0</v>
      </c>
      <c r="S883" s="23">
        <f t="shared" si="79"/>
        <v>0</v>
      </c>
      <c r="T883" s="23">
        <v>0</v>
      </c>
      <c r="U883" s="23"/>
      <c r="V883" s="35" t="str" cm="1">
        <f t="array" ref="V883">_xlfn.IFS(H883="Majandamiskulud","2.1",H883="Tööjõukulud","2.2",H883="Muud kulud","2.4",H883="Muud tegevuskulud","2.4",H883="Sotsiaaltoetused","2.3",H883="Muud antud toetused ja ülekanded","2.3",H883="Materiaalsete ja immateriaalsete vara soetamine/renoveerimine","4")</f>
        <v>2.3</v>
      </c>
    </row>
    <row r="884" spans="1:22" x14ac:dyDescent="0.3">
      <c r="A884" s="22" t="s">
        <v>29</v>
      </c>
      <c r="B884" s="22" t="s">
        <v>30</v>
      </c>
      <c r="C884" s="22" t="s">
        <v>31</v>
      </c>
      <c r="D884" s="22" t="s">
        <v>50</v>
      </c>
      <c r="E884" s="22" t="s">
        <v>124</v>
      </c>
      <c r="F884" s="22" t="s">
        <v>125</v>
      </c>
      <c r="G884" s="22" t="s">
        <v>163</v>
      </c>
      <c r="H884" s="22" t="s">
        <v>63</v>
      </c>
      <c r="I884" s="22" t="s">
        <v>37</v>
      </c>
      <c r="J884" s="22" t="s">
        <v>64</v>
      </c>
      <c r="K884" s="22" t="s">
        <v>65</v>
      </c>
      <c r="L884" s="23">
        <v>14858.46</v>
      </c>
      <c r="M884" s="23">
        <v>0</v>
      </c>
      <c r="N884" s="23">
        <v>14832.746999999999</v>
      </c>
      <c r="O884" s="23">
        <v>25.713000000001557</v>
      </c>
      <c r="P884" s="23">
        <f t="shared" si="80"/>
        <v>25.713000000001557</v>
      </c>
      <c r="Q884" s="23">
        <f t="shared" si="80"/>
        <v>25.713000000001557</v>
      </c>
      <c r="R884" s="23">
        <v>0</v>
      </c>
      <c r="S884" s="23">
        <f t="shared" si="79"/>
        <v>25.713000000001557</v>
      </c>
      <c r="T884" s="23">
        <v>0</v>
      </c>
      <c r="U884" s="23"/>
      <c r="V884" s="35" t="str" cm="1">
        <f t="array" ref="V884">_xlfn.IFS(H884="Majandamiskulud","2.1",H884="Tööjõukulud","2.2",H884="Muud kulud","2.4",H884="Muud tegevuskulud","2.4",H884="Sotsiaaltoetused","2.3",H884="Muud antud toetused ja ülekanded","2.3",H884="Materiaalsete ja immateriaalsete vara soetamine/renoveerimine","4")</f>
        <v>2.3</v>
      </c>
    </row>
    <row r="885" spans="1:22" x14ac:dyDescent="0.3">
      <c r="A885" s="22" t="s">
        <v>29</v>
      </c>
      <c r="B885" s="22" t="s">
        <v>30</v>
      </c>
      <c r="C885" s="22" t="s">
        <v>31</v>
      </c>
      <c r="D885" s="22" t="s">
        <v>50</v>
      </c>
      <c r="E885" s="22" t="s">
        <v>124</v>
      </c>
      <c r="F885" s="22" t="s">
        <v>125</v>
      </c>
      <c r="G885" s="22" t="s">
        <v>163</v>
      </c>
      <c r="H885" s="22" t="s">
        <v>45</v>
      </c>
      <c r="I885" s="22" t="s">
        <v>37</v>
      </c>
      <c r="J885" s="22" t="s">
        <v>38</v>
      </c>
      <c r="K885" s="22" t="s">
        <v>38</v>
      </c>
      <c r="L885" s="23">
        <v>13347.96212209923</v>
      </c>
      <c r="M885" s="23">
        <v>0</v>
      </c>
      <c r="N885" s="23">
        <v>13147.593010456429</v>
      </c>
      <c r="O885" s="23">
        <v>200.36911164280036</v>
      </c>
      <c r="P885" s="23">
        <f t="shared" si="80"/>
        <v>200.36911164280036</v>
      </c>
      <c r="Q885" s="23">
        <f t="shared" si="80"/>
        <v>200.36911164280036</v>
      </c>
      <c r="R885" s="23">
        <v>0</v>
      </c>
      <c r="S885" s="23">
        <f t="shared" si="79"/>
        <v>200.36911164280036</v>
      </c>
      <c r="T885" s="23">
        <v>0</v>
      </c>
      <c r="U885" s="23"/>
      <c r="V885" s="35" t="str" cm="1">
        <f t="array" ref="V885">_xlfn.IFS(H885="Majandamiskulud","2.1",H885="Tööjõukulud","2.2",H885="Muud kulud","2.4",H885="Muud tegevuskulud","2.4",H885="Sotsiaaltoetused","2.3",H885="Muud antud toetused ja ülekanded","2.3",H885="Materiaalsete ja immateriaalsete vara soetamine/renoveerimine","4")</f>
        <v>2.4</v>
      </c>
    </row>
    <row r="886" spans="1:22" x14ac:dyDescent="0.3">
      <c r="A886" s="22" t="s">
        <v>29</v>
      </c>
      <c r="B886" s="22" t="s">
        <v>30</v>
      </c>
      <c r="C886" s="22" t="s">
        <v>31</v>
      </c>
      <c r="D886" s="22" t="s">
        <v>50</v>
      </c>
      <c r="E886" s="22" t="s">
        <v>124</v>
      </c>
      <c r="F886" s="22" t="s">
        <v>125</v>
      </c>
      <c r="G886" s="22" t="s">
        <v>163</v>
      </c>
      <c r="H886" s="22" t="s">
        <v>66</v>
      </c>
      <c r="I886" s="22" t="s">
        <v>37</v>
      </c>
      <c r="J886" s="22" t="s">
        <v>38</v>
      </c>
      <c r="K886" s="22" t="s">
        <v>38</v>
      </c>
      <c r="L886" s="23">
        <v>317.98250000000007</v>
      </c>
      <c r="M886" s="23">
        <v>0</v>
      </c>
      <c r="N886" s="23">
        <v>317.98250000000002</v>
      </c>
      <c r="O886" s="23">
        <v>5.6843418860808015E-14</v>
      </c>
      <c r="P886" s="23">
        <f t="shared" si="80"/>
        <v>5.6843418860808015E-14</v>
      </c>
      <c r="Q886" s="23">
        <f t="shared" si="80"/>
        <v>5.6843418860808015E-14</v>
      </c>
      <c r="R886" s="23">
        <v>0</v>
      </c>
      <c r="S886" s="23">
        <f t="shared" si="79"/>
        <v>5.6843418860808015E-14</v>
      </c>
      <c r="T886" s="23">
        <v>0</v>
      </c>
      <c r="U886" s="23"/>
      <c r="V886" s="35" t="str" cm="1">
        <f t="array" ref="V886">_xlfn.IFS(H886="Majandamiskulud","2.1",H886="Tööjõukulud","2.2",H886="Muud kulud","2.4",H886="Muud tegevuskulud","2.4",H886="Sotsiaaltoetused","2.3",H886="Muud antud toetused ja ülekanded","2.3",H886="Materiaalsete ja immateriaalsete vara soetamine/renoveerimine","4")</f>
        <v>2.3</v>
      </c>
    </row>
    <row r="887" spans="1:22" x14ac:dyDescent="0.3">
      <c r="A887" s="22" t="s">
        <v>29</v>
      </c>
      <c r="B887" s="22" t="s">
        <v>30</v>
      </c>
      <c r="C887" s="22" t="s">
        <v>31</v>
      </c>
      <c r="D887" s="22" t="s">
        <v>50</v>
      </c>
      <c r="E887" s="22" t="s">
        <v>124</v>
      </c>
      <c r="F887" s="22" t="s">
        <v>125</v>
      </c>
      <c r="G887" s="22" t="s">
        <v>163</v>
      </c>
      <c r="H887" s="22" t="s">
        <v>46</v>
      </c>
      <c r="I887" s="22" t="s">
        <v>37</v>
      </c>
      <c r="J887" s="22" t="s">
        <v>38</v>
      </c>
      <c r="K887" s="22" t="s">
        <v>38</v>
      </c>
      <c r="L887" s="23">
        <v>23361974.884572022</v>
      </c>
      <c r="M887" s="23">
        <v>387572.97776779369</v>
      </c>
      <c r="N887" s="23">
        <v>23171217.097903173</v>
      </c>
      <c r="O887" s="23">
        <v>190757.78666883241</v>
      </c>
      <c r="P887" s="23">
        <f t="shared" si="80"/>
        <v>190757.78666883241</v>
      </c>
      <c r="Q887" s="23">
        <f t="shared" si="80"/>
        <v>190757.78666883241</v>
      </c>
      <c r="R887" s="23">
        <v>0</v>
      </c>
      <c r="S887" s="23">
        <f t="shared" si="79"/>
        <v>190757.78666883241</v>
      </c>
      <c r="T887" s="23">
        <v>0</v>
      </c>
      <c r="U887" s="23"/>
      <c r="V887" s="35" t="str" cm="1">
        <f t="array" ref="V887">_xlfn.IFS(H887="Majandamiskulud","2.1",H887="Tööjõukulud","2.2",H887="Muud kulud","2.4",H887="Muud tegevuskulud","2.4",H887="Sotsiaaltoetused","2.3",H887="Muud antud toetused ja ülekanded","2.3",H887="Materiaalsete ja immateriaalsete vara soetamine/renoveerimine","4")</f>
        <v>2.2</v>
      </c>
    </row>
    <row r="888" spans="1:22" x14ac:dyDescent="0.3">
      <c r="A888" s="22" t="s">
        <v>29</v>
      </c>
      <c r="B888" s="22" t="s">
        <v>30</v>
      </c>
      <c r="C888" s="22" t="s">
        <v>31</v>
      </c>
      <c r="D888" s="22" t="s">
        <v>50</v>
      </c>
      <c r="E888" s="22" t="s">
        <v>124</v>
      </c>
      <c r="F888" s="22" t="s">
        <v>125</v>
      </c>
      <c r="G888" s="22" t="s">
        <v>163</v>
      </c>
      <c r="H888" s="22" t="s">
        <v>46</v>
      </c>
      <c r="I888" s="22" t="s">
        <v>37</v>
      </c>
      <c r="J888" s="22" t="s">
        <v>159</v>
      </c>
      <c r="K888" s="22" t="s">
        <v>160</v>
      </c>
      <c r="L888" s="23">
        <v>4241.8623833299998</v>
      </c>
      <c r="M888" s="23">
        <v>4241.8623833299998</v>
      </c>
      <c r="N888" s="23">
        <v>4241.8623833300007</v>
      </c>
      <c r="O888" s="23">
        <v>-2.4158453015843406E-13</v>
      </c>
      <c r="P888" s="23"/>
      <c r="Q888" s="23">
        <v>0</v>
      </c>
      <c r="R888" s="23">
        <v>0</v>
      </c>
      <c r="S888" s="23">
        <f t="shared" si="79"/>
        <v>0</v>
      </c>
      <c r="T888" s="23">
        <v>0</v>
      </c>
      <c r="U888" s="23"/>
      <c r="V888" s="35" t="str" cm="1">
        <f t="array" ref="V888">_xlfn.IFS(H888="Majandamiskulud","2.1",H888="Tööjõukulud","2.2",H888="Muud kulud","2.4",H888="Muud tegevuskulud","2.4",H888="Sotsiaaltoetused","2.3",H888="Muud antud toetused ja ülekanded","2.3",H888="Materiaalsete ja immateriaalsete vara soetamine/renoveerimine","4")</f>
        <v>2.2</v>
      </c>
    </row>
    <row r="889" spans="1:22" x14ac:dyDescent="0.3">
      <c r="A889" s="22" t="s">
        <v>29</v>
      </c>
      <c r="B889" s="22" t="s">
        <v>30</v>
      </c>
      <c r="C889" s="22" t="s">
        <v>31</v>
      </c>
      <c r="D889" s="22" t="s">
        <v>50</v>
      </c>
      <c r="E889" s="22" t="s">
        <v>124</v>
      </c>
      <c r="F889" s="22" t="s">
        <v>125</v>
      </c>
      <c r="G889" s="22" t="s">
        <v>163</v>
      </c>
      <c r="H889" s="22" t="s">
        <v>46</v>
      </c>
      <c r="I889" s="22" t="s">
        <v>37</v>
      </c>
      <c r="J889" s="22" t="s">
        <v>83</v>
      </c>
      <c r="K889" s="22" t="s">
        <v>84</v>
      </c>
      <c r="L889" s="23">
        <v>3001.0644000000002</v>
      </c>
      <c r="M889" s="23">
        <v>0</v>
      </c>
      <c r="N889" s="23">
        <v>3001.0644000000002</v>
      </c>
      <c r="O889" s="23">
        <v>-4.5474735088646412E-13</v>
      </c>
      <c r="P889" s="23">
        <f>O889</f>
        <v>-4.5474735088646412E-13</v>
      </c>
      <c r="Q889" s="23">
        <f>P889</f>
        <v>-4.5474735088646412E-13</v>
      </c>
      <c r="R889" s="23">
        <v>0</v>
      </c>
      <c r="S889" s="23">
        <f t="shared" si="79"/>
        <v>-4.5474735088646412E-13</v>
      </c>
      <c r="T889" s="23">
        <v>0</v>
      </c>
      <c r="U889" s="23"/>
      <c r="V889" s="35" t="str" cm="1">
        <f t="array" ref="V889">_xlfn.IFS(H889="Majandamiskulud","2.1",H889="Tööjõukulud","2.2",H889="Muud kulud","2.4",H889="Muud tegevuskulud","2.4",H889="Sotsiaaltoetused","2.3",H889="Muud antud toetused ja ülekanded","2.3",H889="Materiaalsete ja immateriaalsete vara soetamine/renoveerimine","4")</f>
        <v>2.2</v>
      </c>
    </row>
    <row r="890" spans="1:22" x14ac:dyDescent="0.3">
      <c r="A890" s="22" t="s">
        <v>29</v>
      </c>
      <c r="B890" s="22" t="s">
        <v>30</v>
      </c>
      <c r="C890" s="22" t="s">
        <v>31</v>
      </c>
      <c r="D890" s="22" t="s">
        <v>50</v>
      </c>
      <c r="E890" s="22" t="s">
        <v>124</v>
      </c>
      <c r="F890" s="22" t="s">
        <v>125</v>
      </c>
      <c r="G890" s="22" t="s">
        <v>163</v>
      </c>
      <c r="H890" s="22" t="s">
        <v>46</v>
      </c>
      <c r="I890" s="22" t="s">
        <v>37</v>
      </c>
      <c r="J890" s="22" t="s">
        <v>140</v>
      </c>
      <c r="K890" s="22" t="s">
        <v>141</v>
      </c>
      <c r="L890" s="23">
        <v>0</v>
      </c>
      <c r="M890" s="23">
        <v>0</v>
      </c>
      <c r="N890" s="23">
        <v>757.73576241000012</v>
      </c>
      <c r="O890" s="23">
        <v>-757.73576241000012</v>
      </c>
      <c r="P890" s="23">
        <f>O890</f>
        <v>-757.73576241000012</v>
      </c>
      <c r="Q890" s="23">
        <v>0</v>
      </c>
      <c r="R890" s="23">
        <v>0</v>
      </c>
      <c r="S890" s="23">
        <f t="shared" si="79"/>
        <v>0</v>
      </c>
      <c r="T890" s="23">
        <f>P890</f>
        <v>-757.73576241000012</v>
      </c>
      <c r="U890" s="23"/>
      <c r="V890" s="35" t="str" cm="1">
        <f t="array" ref="V890">_xlfn.IFS(H890="Majandamiskulud","2.1",H890="Tööjõukulud","2.2",H890="Muud kulud","2.4",H890="Muud tegevuskulud","2.4",H890="Sotsiaaltoetused","2.3",H890="Muud antud toetused ja ülekanded","2.3",H890="Materiaalsete ja immateriaalsete vara soetamine/renoveerimine","4")</f>
        <v>2.2</v>
      </c>
    </row>
    <row r="891" spans="1:22" x14ac:dyDescent="0.3">
      <c r="A891" s="22" t="s">
        <v>29</v>
      </c>
      <c r="B891" s="22" t="s">
        <v>30</v>
      </c>
      <c r="C891" s="22" t="s">
        <v>31</v>
      </c>
      <c r="D891" s="22" t="s">
        <v>50</v>
      </c>
      <c r="E891" s="22" t="s">
        <v>124</v>
      </c>
      <c r="F891" s="22" t="s">
        <v>125</v>
      </c>
      <c r="G891" s="22" t="s">
        <v>163</v>
      </c>
      <c r="H891" s="22" t="s">
        <v>82</v>
      </c>
      <c r="I891" s="22" t="s">
        <v>37</v>
      </c>
      <c r="J891" s="22" t="s">
        <v>38</v>
      </c>
      <c r="K891" s="22" t="s">
        <v>38</v>
      </c>
      <c r="L891" s="23">
        <v>6516013.7480095625</v>
      </c>
      <c r="M891" s="23">
        <v>854076.86</v>
      </c>
      <c r="N891" s="23">
        <v>6305074.1456182627</v>
      </c>
      <c r="O891" s="23">
        <v>210939.60239130145</v>
      </c>
      <c r="P891" s="23">
        <f>O891</f>
        <v>210939.60239130145</v>
      </c>
      <c r="Q891" s="23">
        <f>P891</f>
        <v>210939.60239130145</v>
      </c>
      <c r="R891" s="23">
        <v>0</v>
      </c>
      <c r="S891" s="23">
        <f t="shared" si="79"/>
        <v>210939.60239130145</v>
      </c>
      <c r="T891" s="23">
        <v>0</v>
      </c>
      <c r="U891" s="23"/>
      <c r="V891" s="35" t="str" cm="1">
        <f t="array" ref="V891">_xlfn.IFS(H891="Majandamiskulud","2.1",H891="Tööjõukulud","2.2",H891="Muud kulud","2.4",H891="Muud tegevuskulud","2.4",H891="Sotsiaaltoetused","2.3",H891="Muud antud toetused ja ülekanded","2.3",H891="Materiaalsete ja immateriaalsete vara soetamine/renoveerimine","4")</f>
        <v>2.4</v>
      </c>
    </row>
    <row r="892" spans="1:22" x14ac:dyDescent="0.3">
      <c r="A892" s="22" t="s">
        <v>29</v>
      </c>
      <c r="B892" s="22" t="s">
        <v>30</v>
      </c>
      <c r="C892" s="22" t="s">
        <v>31</v>
      </c>
      <c r="D892" s="22" t="s">
        <v>50</v>
      </c>
      <c r="E892" s="22" t="s">
        <v>124</v>
      </c>
      <c r="F892" s="22" t="s">
        <v>125</v>
      </c>
      <c r="G892" s="22" t="s">
        <v>163</v>
      </c>
      <c r="H892" s="22" t="s">
        <v>82</v>
      </c>
      <c r="I892" s="22" t="s">
        <v>37</v>
      </c>
      <c r="J892" s="22" t="s">
        <v>59</v>
      </c>
      <c r="K892" s="22" t="s">
        <v>60</v>
      </c>
      <c r="L892" s="23">
        <v>0</v>
      </c>
      <c r="M892" s="23">
        <v>0</v>
      </c>
      <c r="N892" s="23">
        <v>3091.0771080505501</v>
      </c>
      <c r="O892" s="23">
        <v>-3091.0771080505501</v>
      </c>
      <c r="P892" s="23">
        <v>0</v>
      </c>
      <c r="Q892" s="23">
        <f>P892</f>
        <v>0</v>
      </c>
      <c r="R892" s="23">
        <v>0</v>
      </c>
      <c r="S892" s="23">
        <f t="shared" si="79"/>
        <v>0</v>
      </c>
      <c r="T892" s="23">
        <v>0</v>
      </c>
      <c r="U892" s="23"/>
      <c r="V892" s="35" t="str" cm="1">
        <f t="array" ref="V892">_xlfn.IFS(H892="Majandamiskulud","2.1",H892="Tööjõukulud","2.2",H892="Muud kulud","2.4",H892="Muud tegevuskulud","2.4",H892="Sotsiaaltoetused","2.3",H892="Muud antud toetused ja ülekanded","2.3",H892="Materiaalsete ja immateriaalsete vara soetamine/renoveerimine","4")</f>
        <v>2.4</v>
      </c>
    </row>
    <row r="893" spans="1:22" x14ac:dyDescent="0.3">
      <c r="A893" s="22" t="s">
        <v>29</v>
      </c>
      <c r="B893" s="22" t="s">
        <v>30</v>
      </c>
      <c r="C893" s="22" t="s">
        <v>31</v>
      </c>
      <c r="D893" s="22" t="s">
        <v>50</v>
      </c>
      <c r="E893" s="22" t="s">
        <v>126</v>
      </c>
      <c r="F893" s="22" t="s">
        <v>127</v>
      </c>
      <c r="G893" s="22" t="s">
        <v>163</v>
      </c>
      <c r="H893" s="22" t="s">
        <v>36</v>
      </c>
      <c r="I893" s="22" t="s">
        <v>37</v>
      </c>
      <c r="J893" s="22" t="s">
        <v>38</v>
      </c>
      <c r="K893" s="22" t="s">
        <v>38</v>
      </c>
      <c r="L893" s="23">
        <v>6004645.3091185279</v>
      </c>
      <c r="M893" s="23">
        <v>1078611.9446867828</v>
      </c>
      <c r="N893" s="23">
        <v>4870353.4474077187</v>
      </c>
      <c r="O893" s="23">
        <v>1134291.8617108124</v>
      </c>
      <c r="P893" s="23">
        <f>O893</f>
        <v>1134291.8617108124</v>
      </c>
      <c r="Q893" s="23">
        <f>P893</f>
        <v>1134291.8617108124</v>
      </c>
      <c r="R893" s="23">
        <v>0</v>
      </c>
      <c r="S893" s="23">
        <f t="shared" si="79"/>
        <v>1134291.8617108124</v>
      </c>
      <c r="T893" s="23">
        <v>0</v>
      </c>
      <c r="U893" s="23"/>
      <c r="V893" s="35" t="str" cm="1">
        <f t="array" ref="V893">_xlfn.IFS(H893="Majandamiskulud","2.1",H893="Tööjõukulud","2.2",H893="Muud kulud","2.4",H893="Muud tegevuskulud","2.4",H893="Sotsiaaltoetused","2.3",H893="Muud antud toetused ja ülekanded","2.3",H893="Materiaalsete ja immateriaalsete vara soetamine/renoveerimine","4")</f>
        <v>2.1</v>
      </c>
    </row>
    <row r="894" spans="1:22" x14ac:dyDescent="0.3">
      <c r="A894" s="22" t="s">
        <v>29</v>
      </c>
      <c r="B894" s="22" t="s">
        <v>30</v>
      </c>
      <c r="C894" s="22" t="s">
        <v>31</v>
      </c>
      <c r="D894" s="22" t="s">
        <v>50</v>
      </c>
      <c r="E894" s="22" t="s">
        <v>126</v>
      </c>
      <c r="F894" s="22" t="s">
        <v>127</v>
      </c>
      <c r="G894" s="22" t="s">
        <v>163</v>
      </c>
      <c r="H894" s="22" t="s">
        <v>36</v>
      </c>
      <c r="I894" s="22" t="s">
        <v>37</v>
      </c>
      <c r="J894" s="22" t="s">
        <v>39</v>
      </c>
      <c r="K894" s="22" t="s">
        <v>40</v>
      </c>
      <c r="L894" s="23">
        <v>3623847.1969678923</v>
      </c>
      <c r="M894" s="23">
        <v>0</v>
      </c>
      <c r="N894" s="23">
        <v>3316975.6636299798</v>
      </c>
      <c r="O894" s="23">
        <v>306871.53333791334</v>
      </c>
      <c r="P894" s="23">
        <v>0</v>
      </c>
      <c r="Q894" s="23">
        <v>0</v>
      </c>
      <c r="R894" s="23">
        <v>0</v>
      </c>
      <c r="S894" s="23">
        <f t="shared" si="79"/>
        <v>0</v>
      </c>
      <c r="T894" s="23">
        <f>O894</f>
        <v>306871.53333791334</v>
      </c>
      <c r="U894" s="23"/>
      <c r="V894" s="35" t="str" cm="1">
        <f t="array" ref="V894">_xlfn.IFS(H894="Majandamiskulud","2.1",H894="Tööjõukulud","2.2",H894="Muud kulud","2.4",H894="Muud tegevuskulud","2.4",H894="Sotsiaaltoetused","2.3",H894="Muud antud toetused ja ülekanded","2.3",H894="Materiaalsete ja immateriaalsete vara soetamine/renoveerimine","4")</f>
        <v>2.1</v>
      </c>
    </row>
    <row r="895" spans="1:22" x14ac:dyDescent="0.3">
      <c r="A895" s="22" t="s">
        <v>29</v>
      </c>
      <c r="B895" s="22" t="s">
        <v>30</v>
      </c>
      <c r="C895" s="22" t="s">
        <v>31</v>
      </c>
      <c r="D895" s="22" t="s">
        <v>50</v>
      </c>
      <c r="E895" s="22" t="s">
        <v>126</v>
      </c>
      <c r="F895" s="22" t="s">
        <v>127</v>
      </c>
      <c r="G895" s="22" t="s">
        <v>163</v>
      </c>
      <c r="H895" s="22" t="s">
        <v>36</v>
      </c>
      <c r="I895" s="22" t="s">
        <v>37</v>
      </c>
      <c r="J895" s="22" t="s">
        <v>59</v>
      </c>
      <c r="K895" s="22" t="s">
        <v>60</v>
      </c>
      <c r="L895" s="23">
        <v>129391.31082000007</v>
      </c>
      <c r="M895" s="23">
        <v>0</v>
      </c>
      <c r="N895" s="23">
        <v>123060.788604</v>
      </c>
      <c r="O895" s="23">
        <v>6330.5222160001031</v>
      </c>
      <c r="P895" s="23">
        <f>O895</f>
        <v>6330.5222160001031</v>
      </c>
      <c r="Q895" s="23">
        <f>P895</f>
        <v>6330.5222160001031</v>
      </c>
      <c r="R895" s="23">
        <v>0</v>
      </c>
      <c r="S895" s="23">
        <f t="shared" si="79"/>
        <v>6330.5222160001031</v>
      </c>
      <c r="T895" s="23">
        <v>0</v>
      </c>
      <c r="U895" s="23"/>
      <c r="V895" s="35" t="str" cm="1">
        <f t="array" ref="V895">_xlfn.IFS(H895="Majandamiskulud","2.1",H895="Tööjõukulud","2.2",H895="Muud kulud","2.4",H895="Muud tegevuskulud","2.4",H895="Sotsiaaltoetused","2.3",H895="Muud antud toetused ja ülekanded","2.3",H895="Materiaalsete ja immateriaalsete vara soetamine/renoveerimine","4")</f>
        <v>2.1</v>
      </c>
    </row>
    <row r="896" spans="1:22" x14ac:dyDescent="0.3">
      <c r="A896" s="22" t="s">
        <v>29</v>
      </c>
      <c r="B896" s="22" t="s">
        <v>30</v>
      </c>
      <c r="C896" s="22" t="s">
        <v>31</v>
      </c>
      <c r="D896" s="22" t="s">
        <v>50</v>
      </c>
      <c r="E896" s="22" t="s">
        <v>126</v>
      </c>
      <c r="F896" s="22" t="s">
        <v>127</v>
      </c>
      <c r="G896" s="22" t="s">
        <v>163</v>
      </c>
      <c r="H896" s="22" t="s">
        <v>36</v>
      </c>
      <c r="I896" s="22" t="s">
        <v>37</v>
      </c>
      <c r="J896" s="22" t="s">
        <v>53</v>
      </c>
      <c r="K896" s="22" t="s">
        <v>164</v>
      </c>
      <c r="L896" s="23">
        <v>543283.44193500001</v>
      </c>
      <c r="M896" s="23">
        <v>0</v>
      </c>
      <c r="N896" s="23">
        <v>542657.71720999992</v>
      </c>
      <c r="O896" s="23">
        <v>625.72472499987634</v>
      </c>
      <c r="P896" s="23">
        <v>0</v>
      </c>
      <c r="Q896" s="23"/>
      <c r="R896" s="23">
        <v>0</v>
      </c>
      <c r="S896" s="23">
        <f t="shared" si="79"/>
        <v>0</v>
      </c>
      <c r="T896" s="23">
        <f>O896</f>
        <v>625.72472499987634</v>
      </c>
      <c r="U896" s="23"/>
      <c r="V896" s="35" t="str" cm="1">
        <f t="array" ref="V896">_xlfn.IFS(H896="Majandamiskulud","2.1",H896="Tööjõukulud","2.2",H896="Muud kulud","2.4",H896="Muud tegevuskulud","2.4",H896="Sotsiaaltoetused","2.3",H896="Muud antud toetused ja ülekanded","2.3",H896="Materiaalsete ja immateriaalsete vara soetamine/renoveerimine","4")</f>
        <v>2.1</v>
      </c>
    </row>
    <row r="897" spans="1:22" x14ac:dyDescent="0.3">
      <c r="A897" s="22" t="s">
        <v>29</v>
      </c>
      <c r="B897" s="22" t="s">
        <v>30</v>
      </c>
      <c r="C897" s="22" t="s">
        <v>31</v>
      </c>
      <c r="D897" s="22" t="s">
        <v>50</v>
      </c>
      <c r="E897" s="22" t="s">
        <v>126</v>
      </c>
      <c r="F897" s="22" t="s">
        <v>127</v>
      </c>
      <c r="G897" s="22" t="s">
        <v>163</v>
      </c>
      <c r="H897" s="22" t="s">
        <v>36</v>
      </c>
      <c r="I897" s="22" t="s">
        <v>37</v>
      </c>
      <c r="J897" s="22" t="s">
        <v>61</v>
      </c>
      <c r="K897" s="22" t="s">
        <v>62</v>
      </c>
      <c r="L897" s="23">
        <v>148801.62600000002</v>
      </c>
      <c r="M897" s="23">
        <v>0</v>
      </c>
      <c r="N897" s="23">
        <v>132533.73896400002</v>
      </c>
      <c r="O897" s="23">
        <v>16267.887036000031</v>
      </c>
      <c r="P897" s="23">
        <f>O897</f>
        <v>16267.887036000031</v>
      </c>
      <c r="Q897" s="23">
        <f>P897</f>
        <v>16267.887036000031</v>
      </c>
      <c r="R897" s="23">
        <v>0</v>
      </c>
      <c r="S897" s="23">
        <f t="shared" si="79"/>
        <v>16267.887036000031</v>
      </c>
      <c r="T897" s="23">
        <v>0</v>
      </c>
      <c r="U897" s="23"/>
      <c r="V897" s="35" t="str" cm="1">
        <f t="array" ref="V897">_xlfn.IFS(H897="Majandamiskulud","2.1",H897="Tööjõukulud","2.2",H897="Muud kulud","2.4",H897="Muud tegevuskulud","2.4",H897="Sotsiaaltoetused","2.3",H897="Muud antud toetused ja ülekanded","2.3",H897="Materiaalsete ja immateriaalsete vara soetamine/renoveerimine","4")</f>
        <v>2.1</v>
      </c>
    </row>
    <row r="898" spans="1:22" x14ac:dyDescent="0.3">
      <c r="A898" s="22" t="s">
        <v>29</v>
      </c>
      <c r="B898" s="22" t="s">
        <v>30</v>
      </c>
      <c r="C898" s="22" t="s">
        <v>31</v>
      </c>
      <c r="D898" s="22" t="s">
        <v>50</v>
      </c>
      <c r="E898" s="22" t="s">
        <v>126</v>
      </c>
      <c r="F898" s="22" t="s">
        <v>127</v>
      </c>
      <c r="G898" s="22" t="s">
        <v>163</v>
      </c>
      <c r="H898" s="22" t="s">
        <v>36</v>
      </c>
      <c r="I898" s="22" t="s">
        <v>37</v>
      </c>
      <c r="J898" s="22" t="s">
        <v>148</v>
      </c>
      <c r="K898" s="22" t="s">
        <v>149</v>
      </c>
      <c r="L898" s="23">
        <v>3410.0574930951038</v>
      </c>
      <c r="M898" s="23">
        <v>3410.0574930951038</v>
      </c>
      <c r="N898" s="23">
        <v>3370.8447728159485</v>
      </c>
      <c r="O898" s="23">
        <v>39.212720279155747</v>
      </c>
      <c r="P898" s="23">
        <v>0</v>
      </c>
      <c r="Q898" s="23">
        <v>0</v>
      </c>
      <c r="R898" s="23">
        <v>0</v>
      </c>
      <c r="S898" s="23">
        <f t="shared" si="79"/>
        <v>0</v>
      </c>
      <c r="T898" s="23">
        <f>O898</f>
        <v>39.212720279155747</v>
      </c>
      <c r="U898" s="23"/>
      <c r="V898" s="35" t="str" cm="1">
        <f t="array" ref="V898">_xlfn.IFS(H898="Majandamiskulud","2.1",H898="Tööjõukulud","2.2",H898="Muud kulud","2.4",H898="Muud tegevuskulud","2.4",H898="Sotsiaaltoetused","2.3",H898="Muud antud toetused ja ülekanded","2.3",H898="Materiaalsete ja immateriaalsete vara soetamine/renoveerimine","4")</f>
        <v>2.1</v>
      </c>
    </row>
    <row r="899" spans="1:22" x14ac:dyDescent="0.3">
      <c r="A899" s="22" t="s">
        <v>29</v>
      </c>
      <c r="B899" s="22" t="s">
        <v>30</v>
      </c>
      <c r="C899" s="22" t="s">
        <v>31</v>
      </c>
      <c r="D899" s="22" t="s">
        <v>50</v>
      </c>
      <c r="E899" s="22" t="s">
        <v>126</v>
      </c>
      <c r="F899" s="22" t="s">
        <v>127</v>
      </c>
      <c r="G899" s="22" t="s">
        <v>163</v>
      </c>
      <c r="H899" s="22" t="s">
        <v>36</v>
      </c>
      <c r="I899" s="22" t="s">
        <v>37</v>
      </c>
      <c r="J899" s="22" t="s">
        <v>83</v>
      </c>
      <c r="K899" s="22" t="s">
        <v>84</v>
      </c>
      <c r="L899" s="23">
        <v>43641.582862759999</v>
      </c>
      <c r="M899" s="23">
        <v>0</v>
      </c>
      <c r="N899" s="23">
        <v>37564.397460920001</v>
      </c>
      <c r="O899" s="23">
        <v>6077.1854018400027</v>
      </c>
      <c r="P899" s="23">
        <f>O899</f>
        <v>6077.1854018400027</v>
      </c>
      <c r="Q899" s="23">
        <f>P899</f>
        <v>6077.1854018400027</v>
      </c>
      <c r="R899" s="23">
        <v>0</v>
      </c>
      <c r="S899" s="23">
        <f t="shared" si="79"/>
        <v>6077.1854018400027</v>
      </c>
      <c r="T899" s="23">
        <v>0</v>
      </c>
      <c r="U899" s="23"/>
      <c r="V899" s="35" t="str" cm="1">
        <f t="array" ref="V899">_xlfn.IFS(H899="Majandamiskulud","2.1",H899="Tööjõukulud","2.2",H899="Muud kulud","2.4",H899="Muud tegevuskulud","2.4",H899="Sotsiaaltoetused","2.3",H899="Muud antud toetused ja ülekanded","2.3",H899="Materiaalsete ja immateriaalsete vara soetamine/renoveerimine","4")</f>
        <v>2.1</v>
      </c>
    </row>
    <row r="900" spans="1:22" x14ac:dyDescent="0.3">
      <c r="A900" s="22" t="s">
        <v>29</v>
      </c>
      <c r="B900" s="22" t="s">
        <v>30</v>
      </c>
      <c r="C900" s="22" t="s">
        <v>31</v>
      </c>
      <c r="D900" s="22" t="s">
        <v>50</v>
      </c>
      <c r="E900" s="22" t="s">
        <v>126</v>
      </c>
      <c r="F900" s="22" t="s">
        <v>127</v>
      </c>
      <c r="G900" s="22" t="s">
        <v>163</v>
      </c>
      <c r="H900" s="22" t="s">
        <v>36</v>
      </c>
      <c r="I900" s="22" t="s">
        <v>37</v>
      </c>
      <c r="J900" s="22" t="s">
        <v>43</v>
      </c>
      <c r="K900" s="22" t="s">
        <v>44</v>
      </c>
      <c r="L900" s="23">
        <v>7920.4505560399994</v>
      </c>
      <c r="M900" s="23">
        <v>7920.4505560399994</v>
      </c>
      <c r="N900" s="23">
        <v>7920.3518759999997</v>
      </c>
      <c r="O900" s="23">
        <v>9.8680039984174073E-2</v>
      </c>
      <c r="P900" s="23">
        <v>0</v>
      </c>
      <c r="Q900" s="23">
        <f>P900</f>
        <v>0</v>
      </c>
      <c r="R900" s="23">
        <v>0</v>
      </c>
      <c r="S900" s="23">
        <f t="shared" si="79"/>
        <v>0</v>
      </c>
      <c r="T900" s="23">
        <f>O900</f>
        <v>9.8680039984174073E-2</v>
      </c>
      <c r="U900" s="23"/>
      <c r="V900" s="35" t="str" cm="1">
        <f t="array" ref="V900">_xlfn.IFS(H900="Majandamiskulud","2.1",H900="Tööjõukulud","2.2",H900="Muud kulud","2.4",H900="Muud tegevuskulud","2.4",H900="Sotsiaaltoetused","2.3",H900="Muud antud toetused ja ülekanded","2.3",H900="Materiaalsete ja immateriaalsete vara soetamine/renoveerimine","4")</f>
        <v>2.1</v>
      </c>
    </row>
    <row r="901" spans="1:22" x14ac:dyDescent="0.3">
      <c r="A901" s="22" t="s">
        <v>29</v>
      </c>
      <c r="B901" s="22" t="s">
        <v>30</v>
      </c>
      <c r="C901" s="22" t="s">
        <v>31</v>
      </c>
      <c r="D901" s="22" t="s">
        <v>50</v>
      </c>
      <c r="E901" s="22" t="s">
        <v>126</v>
      </c>
      <c r="F901" s="22" t="s">
        <v>127</v>
      </c>
      <c r="G901" s="22" t="s">
        <v>163</v>
      </c>
      <c r="H901" s="22" t="s">
        <v>36</v>
      </c>
      <c r="I901" s="22" t="s">
        <v>37</v>
      </c>
      <c r="J901" s="22" t="s">
        <v>165</v>
      </c>
      <c r="K901" s="22" t="s">
        <v>166</v>
      </c>
      <c r="L901" s="23">
        <v>14113.2222</v>
      </c>
      <c r="M901" s="23">
        <v>0</v>
      </c>
      <c r="N901" s="23">
        <v>14113.222199999998</v>
      </c>
      <c r="O901" s="23">
        <v>0</v>
      </c>
      <c r="P901" s="23">
        <v>0</v>
      </c>
      <c r="Q901" s="23">
        <v>0</v>
      </c>
      <c r="R901" s="23">
        <v>0</v>
      </c>
      <c r="S901" s="23">
        <f t="shared" si="79"/>
        <v>0</v>
      </c>
      <c r="T901" s="23">
        <f>O901</f>
        <v>0</v>
      </c>
      <c r="U901" s="23"/>
      <c r="V901" s="35" t="str" cm="1">
        <f t="array" ref="V901">_xlfn.IFS(H901="Majandamiskulud","2.1",H901="Tööjõukulud","2.2",H901="Muud kulud","2.4",H901="Muud tegevuskulud","2.4",H901="Sotsiaaltoetused","2.3",H901="Muud antud toetused ja ülekanded","2.3",H901="Materiaalsete ja immateriaalsete vara soetamine/renoveerimine","4")</f>
        <v>2.1</v>
      </c>
    </row>
    <row r="902" spans="1:22" x14ac:dyDescent="0.3">
      <c r="A902" s="22" t="s">
        <v>29</v>
      </c>
      <c r="B902" s="22" t="s">
        <v>30</v>
      </c>
      <c r="C902" s="22" t="s">
        <v>31</v>
      </c>
      <c r="D902" s="22" t="s">
        <v>50</v>
      </c>
      <c r="E902" s="22" t="s">
        <v>126</v>
      </c>
      <c r="F902" s="22" t="s">
        <v>127</v>
      </c>
      <c r="G902" s="22" t="s">
        <v>163</v>
      </c>
      <c r="H902" s="22" t="s">
        <v>63</v>
      </c>
      <c r="I902" s="22" t="s">
        <v>37</v>
      </c>
      <c r="J902" s="22" t="s">
        <v>38</v>
      </c>
      <c r="K902" s="22" t="s">
        <v>38</v>
      </c>
      <c r="L902" s="23">
        <v>3033.9281700000001</v>
      </c>
      <c r="M902" s="23">
        <v>0</v>
      </c>
      <c r="N902" s="23">
        <v>3033.9281700000001</v>
      </c>
      <c r="O902" s="23">
        <v>0</v>
      </c>
      <c r="P902" s="23">
        <f t="shared" ref="P902:Q907" si="81">O902</f>
        <v>0</v>
      </c>
      <c r="Q902" s="23">
        <f t="shared" si="81"/>
        <v>0</v>
      </c>
      <c r="R902" s="23">
        <v>0</v>
      </c>
      <c r="S902" s="23">
        <f t="shared" si="79"/>
        <v>0</v>
      </c>
      <c r="T902" s="23">
        <v>0</v>
      </c>
      <c r="U902" s="23"/>
      <c r="V902" s="35" t="str" cm="1">
        <f t="array" ref="V902">_xlfn.IFS(H902="Majandamiskulud","2.1",H902="Tööjõukulud","2.2",H902="Muud kulud","2.4",H902="Muud tegevuskulud","2.4",H902="Sotsiaaltoetused","2.3",H902="Muud antud toetused ja ülekanded","2.3",H902="Materiaalsete ja immateriaalsete vara soetamine/renoveerimine","4")</f>
        <v>2.3</v>
      </c>
    </row>
    <row r="903" spans="1:22" x14ac:dyDescent="0.3">
      <c r="A903" s="22" t="s">
        <v>29</v>
      </c>
      <c r="B903" s="22" t="s">
        <v>30</v>
      </c>
      <c r="C903" s="22" t="s">
        <v>31</v>
      </c>
      <c r="D903" s="22" t="s">
        <v>50</v>
      </c>
      <c r="E903" s="22" t="s">
        <v>126</v>
      </c>
      <c r="F903" s="22" t="s">
        <v>127</v>
      </c>
      <c r="G903" s="22" t="s">
        <v>163</v>
      </c>
      <c r="H903" s="22" t="s">
        <v>63</v>
      </c>
      <c r="I903" s="22" t="s">
        <v>37</v>
      </c>
      <c r="J903" s="22" t="s">
        <v>64</v>
      </c>
      <c r="K903" s="22" t="s">
        <v>65</v>
      </c>
      <c r="L903" s="23">
        <v>49528.200000000004</v>
      </c>
      <c r="M903" s="23">
        <v>0</v>
      </c>
      <c r="N903" s="23">
        <v>49442.490000000005</v>
      </c>
      <c r="O903" s="23">
        <v>85.709999999991851</v>
      </c>
      <c r="P903" s="23">
        <f t="shared" si="81"/>
        <v>85.709999999991851</v>
      </c>
      <c r="Q903" s="23">
        <f t="shared" si="81"/>
        <v>85.709999999991851</v>
      </c>
      <c r="R903" s="23">
        <v>0</v>
      </c>
      <c r="S903" s="23">
        <f t="shared" si="79"/>
        <v>85.709999999991851</v>
      </c>
      <c r="T903" s="23">
        <v>0</v>
      </c>
      <c r="U903" s="23"/>
      <c r="V903" s="35" t="str" cm="1">
        <f t="array" ref="V903">_xlfn.IFS(H903="Majandamiskulud","2.1",H903="Tööjõukulud","2.2",H903="Muud kulud","2.4",H903="Muud tegevuskulud","2.4",H903="Sotsiaaltoetused","2.3",H903="Muud antud toetused ja ülekanded","2.3",H903="Materiaalsete ja immateriaalsete vara soetamine/renoveerimine","4")</f>
        <v>2.3</v>
      </c>
    </row>
    <row r="904" spans="1:22" x14ac:dyDescent="0.3">
      <c r="A904" s="22" t="s">
        <v>29</v>
      </c>
      <c r="B904" s="22" t="s">
        <v>30</v>
      </c>
      <c r="C904" s="22" t="s">
        <v>31</v>
      </c>
      <c r="D904" s="22" t="s">
        <v>50</v>
      </c>
      <c r="E904" s="22" t="s">
        <v>126</v>
      </c>
      <c r="F904" s="22" t="s">
        <v>127</v>
      </c>
      <c r="G904" s="22" t="s">
        <v>163</v>
      </c>
      <c r="H904" s="22" t="s">
        <v>45</v>
      </c>
      <c r="I904" s="22" t="s">
        <v>37</v>
      </c>
      <c r="J904" s="22" t="s">
        <v>38</v>
      </c>
      <c r="K904" s="22" t="s">
        <v>38</v>
      </c>
      <c r="L904" s="23">
        <v>271531.29725865071</v>
      </c>
      <c r="M904" s="23">
        <v>0</v>
      </c>
      <c r="N904" s="23">
        <v>271149.27239133819</v>
      </c>
      <c r="O904" s="23">
        <v>382.02486731242971</v>
      </c>
      <c r="P904" s="23">
        <f t="shared" si="81"/>
        <v>382.02486731242971</v>
      </c>
      <c r="Q904" s="23">
        <f t="shared" si="81"/>
        <v>382.02486731242971</v>
      </c>
      <c r="R904" s="23">
        <v>0</v>
      </c>
      <c r="S904" s="23">
        <f t="shared" si="79"/>
        <v>382.02486731242971</v>
      </c>
      <c r="T904" s="23">
        <v>0</v>
      </c>
      <c r="U904" s="23"/>
      <c r="V904" s="35" t="str" cm="1">
        <f t="array" ref="V904">_xlfn.IFS(H904="Majandamiskulud","2.1",H904="Tööjõukulud","2.2",H904="Muud kulud","2.4",H904="Muud tegevuskulud","2.4",H904="Sotsiaaltoetused","2.3",H904="Muud antud toetused ja ülekanded","2.3",H904="Materiaalsete ja immateriaalsete vara soetamine/renoveerimine","4")</f>
        <v>2.4</v>
      </c>
    </row>
    <row r="905" spans="1:22" x14ac:dyDescent="0.3">
      <c r="A905" s="22" t="s">
        <v>29</v>
      </c>
      <c r="B905" s="22" t="s">
        <v>30</v>
      </c>
      <c r="C905" s="22" t="s">
        <v>31</v>
      </c>
      <c r="D905" s="22" t="s">
        <v>50</v>
      </c>
      <c r="E905" s="22" t="s">
        <v>126</v>
      </c>
      <c r="F905" s="22" t="s">
        <v>127</v>
      </c>
      <c r="G905" s="22" t="s">
        <v>163</v>
      </c>
      <c r="H905" s="22" t="s">
        <v>66</v>
      </c>
      <c r="I905" s="22" t="s">
        <v>37</v>
      </c>
      <c r="J905" s="22" t="s">
        <v>38</v>
      </c>
      <c r="K905" s="22" t="s">
        <v>38</v>
      </c>
      <c r="L905" s="23">
        <v>411.54750000000001</v>
      </c>
      <c r="M905" s="23">
        <v>0</v>
      </c>
      <c r="N905" s="23">
        <v>411.54750000000001</v>
      </c>
      <c r="O905" s="23">
        <v>0</v>
      </c>
      <c r="P905" s="23">
        <f t="shared" si="81"/>
        <v>0</v>
      </c>
      <c r="Q905" s="23">
        <f t="shared" si="81"/>
        <v>0</v>
      </c>
      <c r="R905" s="23">
        <v>0</v>
      </c>
      <c r="S905" s="23">
        <f t="shared" si="79"/>
        <v>0</v>
      </c>
      <c r="T905" s="23">
        <v>0</v>
      </c>
      <c r="U905" s="23"/>
      <c r="V905" s="35" t="str" cm="1">
        <f t="array" ref="V905">_xlfn.IFS(H905="Majandamiskulud","2.1",H905="Tööjõukulud","2.2",H905="Muud kulud","2.4",H905="Muud tegevuskulud","2.4",H905="Sotsiaaltoetused","2.3",H905="Muud antud toetused ja ülekanded","2.3",H905="Materiaalsete ja immateriaalsete vara soetamine/renoveerimine","4")</f>
        <v>2.3</v>
      </c>
    </row>
    <row r="906" spans="1:22" x14ac:dyDescent="0.3">
      <c r="A906" s="22" t="s">
        <v>29</v>
      </c>
      <c r="B906" s="22" t="s">
        <v>30</v>
      </c>
      <c r="C906" s="22" t="s">
        <v>31</v>
      </c>
      <c r="D906" s="22" t="s">
        <v>50</v>
      </c>
      <c r="E906" s="22" t="s">
        <v>126</v>
      </c>
      <c r="F906" s="22" t="s">
        <v>127</v>
      </c>
      <c r="G906" s="22" t="s">
        <v>163</v>
      </c>
      <c r="H906" s="22" t="s">
        <v>46</v>
      </c>
      <c r="I906" s="22" t="s">
        <v>37</v>
      </c>
      <c r="J906" s="22" t="s">
        <v>38</v>
      </c>
      <c r="K906" s="22" t="s">
        <v>38</v>
      </c>
      <c r="L906" s="23">
        <v>28369952.058056969</v>
      </c>
      <c r="M906" s="23">
        <v>657953.00904093648</v>
      </c>
      <c r="N906" s="23">
        <v>27799635.933331173</v>
      </c>
      <c r="O906" s="23">
        <v>570316.12472583028</v>
      </c>
      <c r="P906" s="23">
        <f t="shared" si="81"/>
        <v>570316.12472583028</v>
      </c>
      <c r="Q906" s="23">
        <f t="shared" si="81"/>
        <v>570316.12472583028</v>
      </c>
      <c r="R906" s="23">
        <v>0</v>
      </c>
      <c r="S906" s="23">
        <f t="shared" si="79"/>
        <v>570316.12472583028</v>
      </c>
      <c r="T906" s="23">
        <v>0</v>
      </c>
      <c r="U906" s="23"/>
      <c r="V906" s="35" t="str" cm="1">
        <f t="array" ref="V906">_xlfn.IFS(H906="Majandamiskulud","2.1",H906="Tööjõukulud","2.2",H906="Muud kulud","2.4",H906="Muud tegevuskulud","2.4",H906="Sotsiaaltoetused","2.3",H906="Muud antud toetused ja ülekanded","2.3",H906="Materiaalsete ja immateriaalsete vara soetamine/renoveerimine","4")</f>
        <v>2.2</v>
      </c>
    </row>
    <row r="907" spans="1:22" x14ac:dyDescent="0.3">
      <c r="A907" s="22" t="s">
        <v>29</v>
      </c>
      <c r="B907" s="22" t="s">
        <v>30</v>
      </c>
      <c r="C907" s="22" t="s">
        <v>31</v>
      </c>
      <c r="D907" s="22" t="s">
        <v>50</v>
      </c>
      <c r="E907" s="22" t="s">
        <v>126</v>
      </c>
      <c r="F907" s="22" t="s">
        <v>127</v>
      </c>
      <c r="G907" s="22" t="s">
        <v>163</v>
      </c>
      <c r="H907" s="22" t="s">
        <v>46</v>
      </c>
      <c r="I907" s="22" t="s">
        <v>37</v>
      </c>
      <c r="J907" s="22" t="s">
        <v>59</v>
      </c>
      <c r="K907" s="22" t="s">
        <v>60</v>
      </c>
      <c r="L907" s="23">
        <v>291847.76058599993</v>
      </c>
      <c r="M907" s="23">
        <v>0</v>
      </c>
      <c r="N907" s="23">
        <v>284362.30409400002</v>
      </c>
      <c r="O907" s="23">
        <v>7485.4564920000412</v>
      </c>
      <c r="P907" s="23">
        <f t="shared" si="81"/>
        <v>7485.4564920000412</v>
      </c>
      <c r="Q907" s="23">
        <f t="shared" si="81"/>
        <v>7485.4564920000412</v>
      </c>
      <c r="R907" s="23">
        <v>0</v>
      </c>
      <c r="S907" s="23">
        <f t="shared" si="79"/>
        <v>7485.4564920000412</v>
      </c>
      <c r="T907" s="23">
        <v>0</v>
      </c>
      <c r="U907" s="23"/>
      <c r="V907" s="35" t="str" cm="1">
        <f t="array" ref="V907">_xlfn.IFS(H907="Majandamiskulud","2.1",H907="Tööjõukulud","2.2",H907="Muud kulud","2.4",H907="Muud tegevuskulud","2.4",H907="Sotsiaaltoetused","2.3",H907="Muud antud toetused ja ülekanded","2.3",H907="Materiaalsete ja immateriaalsete vara soetamine/renoveerimine","4")</f>
        <v>2.2</v>
      </c>
    </row>
    <row r="908" spans="1:22" x14ac:dyDescent="0.3">
      <c r="A908" s="22" t="s">
        <v>29</v>
      </c>
      <c r="B908" s="22" t="s">
        <v>30</v>
      </c>
      <c r="C908" s="22" t="s">
        <v>31</v>
      </c>
      <c r="D908" s="22" t="s">
        <v>50</v>
      </c>
      <c r="E908" s="22" t="s">
        <v>126</v>
      </c>
      <c r="F908" s="22" t="s">
        <v>127</v>
      </c>
      <c r="G908" s="22" t="s">
        <v>163</v>
      </c>
      <c r="H908" s="22" t="s">
        <v>46</v>
      </c>
      <c r="I908" s="22" t="s">
        <v>37</v>
      </c>
      <c r="J908" s="22" t="s">
        <v>159</v>
      </c>
      <c r="K908" s="22" t="s">
        <v>160</v>
      </c>
      <c r="L908" s="23">
        <v>5490.0790720099994</v>
      </c>
      <c r="M908" s="23">
        <v>5490.0790720099994</v>
      </c>
      <c r="N908" s="23">
        <v>5490.0790720099994</v>
      </c>
      <c r="O908" s="23">
        <v>4.5474735088646412E-13</v>
      </c>
      <c r="P908" s="23"/>
      <c r="Q908" s="23">
        <v>0</v>
      </c>
      <c r="R908" s="23">
        <v>0</v>
      </c>
      <c r="S908" s="23">
        <f t="shared" si="79"/>
        <v>0</v>
      </c>
      <c r="T908" s="23">
        <v>0</v>
      </c>
      <c r="U908" s="23"/>
      <c r="V908" s="35" t="str" cm="1">
        <f t="array" ref="V908">_xlfn.IFS(H908="Majandamiskulud","2.1",H908="Tööjõukulud","2.2",H908="Muud kulud","2.4",H908="Muud tegevuskulud","2.4",H908="Sotsiaaltoetused","2.3",H908="Muud antud toetused ja ülekanded","2.3",H908="Materiaalsete ja immateriaalsete vara soetamine/renoveerimine","4")</f>
        <v>2.2</v>
      </c>
    </row>
    <row r="909" spans="1:22" x14ac:dyDescent="0.3">
      <c r="A909" s="22" t="s">
        <v>29</v>
      </c>
      <c r="B909" s="22" t="s">
        <v>30</v>
      </c>
      <c r="C909" s="22" t="s">
        <v>31</v>
      </c>
      <c r="D909" s="22" t="s">
        <v>50</v>
      </c>
      <c r="E909" s="22" t="s">
        <v>126</v>
      </c>
      <c r="F909" s="22" t="s">
        <v>127</v>
      </c>
      <c r="G909" s="22" t="s">
        <v>163</v>
      </c>
      <c r="H909" s="22" t="s">
        <v>46</v>
      </c>
      <c r="I909" s="22" t="s">
        <v>37</v>
      </c>
      <c r="J909" s="22" t="s">
        <v>83</v>
      </c>
      <c r="K909" s="22" t="s">
        <v>84</v>
      </c>
      <c r="L909" s="23">
        <v>770071.92570034834</v>
      </c>
      <c r="M909" s="23">
        <v>0</v>
      </c>
      <c r="N909" s="23">
        <v>451788.31806876004</v>
      </c>
      <c r="O909" s="23">
        <v>318283.60763158812</v>
      </c>
      <c r="P909" s="23">
        <f t="shared" ref="P909:Q911" si="82">O909</f>
        <v>318283.60763158812</v>
      </c>
      <c r="Q909" s="23">
        <f t="shared" si="82"/>
        <v>318283.60763158812</v>
      </c>
      <c r="R909" s="23">
        <v>0</v>
      </c>
      <c r="S909" s="23">
        <f t="shared" si="79"/>
        <v>318283.60763158812</v>
      </c>
      <c r="T909" s="23">
        <v>0</v>
      </c>
      <c r="U909" s="23"/>
      <c r="V909" s="35" t="str" cm="1">
        <f t="array" ref="V909">_xlfn.IFS(H909="Majandamiskulud","2.1",H909="Tööjõukulud","2.2",H909="Muud kulud","2.4",H909="Muud tegevuskulud","2.4",H909="Sotsiaaltoetused","2.3",H909="Muud antud toetused ja ülekanded","2.3",H909="Materiaalsete ja immateriaalsete vara soetamine/renoveerimine","4")</f>
        <v>2.2</v>
      </c>
    </row>
    <row r="910" spans="1:22" x14ac:dyDescent="0.3">
      <c r="A910" s="22" t="s">
        <v>29</v>
      </c>
      <c r="B910" s="22" t="s">
        <v>30</v>
      </c>
      <c r="C910" s="22" t="s">
        <v>31</v>
      </c>
      <c r="D910" s="22" t="s">
        <v>50</v>
      </c>
      <c r="E910" s="22" t="s">
        <v>126</v>
      </c>
      <c r="F910" s="22" t="s">
        <v>127</v>
      </c>
      <c r="G910" s="22" t="s">
        <v>163</v>
      </c>
      <c r="H910" s="22" t="s">
        <v>46</v>
      </c>
      <c r="I910" s="22" t="s">
        <v>37</v>
      </c>
      <c r="J910" s="22" t="s">
        <v>43</v>
      </c>
      <c r="K910" s="22" t="s">
        <v>44</v>
      </c>
      <c r="L910" s="23">
        <v>185341.77724</v>
      </c>
      <c r="M910" s="23">
        <v>185341.77724</v>
      </c>
      <c r="N910" s="23">
        <v>185341.78692207998</v>
      </c>
      <c r="O910" s="23">
        <v>-9.6820799954002723E-3</v>
      </c>
      <c r="P910" s="23">
        <v>0</v>
      </c>
      <c r="Q910" s="23">
        <f t="shared" si="82"/>
        <v>0</v>
      </c>
      <c r="R910" s="23">
        <v>0</v>
      </c>
      <c r="S910" s="23">
        <f t="shared" si="79"/>
        <v>0</v>
      </c>
      <c r="T910" s="23">
        <f>O910</f>
        <v>-9.6820799954002723E-3</v>
      </c>
      <c r="U910" s="23"/>
      <c r="V910" s="35" t="str" cm="1">
        <f t="array" ref="V910">_xlfn.IFS(H910="Majandamiskulud","2.1",H910="Tööjõukulud","2.2",H910="Muud kulud","2.4",H910="Muud tegevuskulud","2.4",H910="Sotsiaaltoetused","2.3",H910="Muud antud toetused ja ülekanded","2.3",H910="Materiaalsete ja immateriaalsete vara soetamine/renoveerimine","4")</f>
        <v>2.2</v>
      </c>
    </row>
    <row r="911" spans="1:22" x14ac:dyDescent="0.3">
      <c r="A911" s="22" t="s">
        <v>29</v>
      </c>
      <c r="B911" s="22" t="s">
        <v>30</v>
      </c>
      <c r="C911" s="22" t="s">
        <v>31</v>
      </c>
      <c r="D911" s="22" t="s">
        <v>50</v>
      </c>
      <c r="E911" s="22" t="s">
        <v>126</v>
      </c>
      <c r="F911" s="22" t="s">
        <v>127</v>
      </c>
      <c r="G911" s="22" t="s">
        <v>163</v>
      </c>
      <c r="H911" s="22" t="s">
        <v>46</v>
      </c>
      <c r="I911" s="22" t="s">
        <v>37</v>
      </c>
      <c r="J911" s="22" t="s">
        <v>165</v>
      </c>
      <c r="K911" s="22" t="s">
        <v>166</v>
      </c>
      <c r="L911" s="23">
        <v>79056.081000000006</v>
      </c>
      <c r="M911" s="23">
        <v>0</v>
      </c>
      <c r="N911" s="23">
        <v>79056.08092800001</v>
      </c>
      <c r="O911" s="23">
        <v>7.2000006184680387E-5</v>
      </c>
      <c r="P911" s="23">
        <v>0</v>
      </c>
      <c r="Q911" s="23">
        <f t="shared" si="82"/>
        <v>0</v>
      </c>
      <c r="R911" s="23">
        <v>0</v>
      </c>
      <c r="S911" s="23">
        <f t="shared" si="79"/>
        <v>0</v>
      </c>
      <c r="T911" s="23">
        <f>O911</f>
        <v>7.2000006184680387E-5</v>
      </c>
      <c r="U911" s="23"/>
      <c r="V911" s="35" t="str" cm="1">
        <f t="array" ref="V911">_xlfn.IFS(H911="Majandamiskulud","2.1",H911="Tööjõukulud","2.2",H911="Muud kulud","2.4",H911="Muud tegevuskulud","2.4",H911="Sotsiaaltoetused","2.3",H911="Muud antud toetused ja ülekanded","2.3",H911="Materiaalsete ja immateriaalsete vara soetamine/renoveerimine","4")</f>
        <v>2.2</v>
      </c>
    </row>
    <row r="912" spans="1:22" x14ac:dyDescent="0.3">
      <c r="A912" s="22" t="s">
        <v>29</v>
      </c>
      <c r="B912" s="22" t="s">
        <v>30</v>
      </c>
      <c r="C912" s="22" t="s">
        <v>31</v>
      </c>
      <c r="D912" s="22" t="s">
        <v>50</v>
      </c>
      <c r="E912" s="22" t="s">
        <v>126</v>
      </c>
      <c r="F912" s="22" t="s">
        <v>127</v>
      </c>
      <c r="G912" s="22" t="s">
        <v>163</v>
      </c>
      <c r="H912" s="22" t="s">
        <v>46</v>
      </c>
      <c r="I912" s="22" t="s">
        <v>37</v>
      </c>
      <c r="J912" s="22" t="s">
        <v>140</v>
      </c>
      <c r="K912" s="22" t="s">
        <v>141</v>
      </c>
      <c r="L912" s="23">
        <v>0</v>
      </c>
      <c r="M912" s="23">
        <v>0</v>
      </c>
      <c r="N912" s="23">
        <v>980.69629203</v>
      </c>
      <c r="O912" s="23">
        <v>-980.69629203</v>
      </c>
      <c r="P912" s="23">
        <f>O912</f>
        <v>-980.69629203</v>
      </c>
      <c r="Q912" s="23">
        <v>0</v>
      </c>
      <c r="R912" s="23">
        <v>0</v>
      </c>
      <c r="S912" s="23">
        <f t="shared" si="79"/>
        <v>0</v>
      </c>
      <c r="T912" s="23">
        <f>P912</f>
        <v>-980.69629203</v>
      </c>
      <c r="U912" s="23"/>
      <c r="V912" s="35" t="str" cm="1">
        <f t="array" ref="V912">_xlfn.IFS(H912="Majandamiskulud","2.1",H912="Tööjõukulud","2.2",H912="Muud kulud","2.4",H912="Muud tegevuskulud","2.4",H912="Sotsiaaltoetused","2.3",H912="Muud antud toetused ja ülekanded","2.3",H912="Materiaalsete ja immateriaalsete vara soetamine/renoveerimine","4")</f>
        <v>2.2</v>
      </c>
    </row>
    <row r="913" spans="1:22" x14ac:dyDescent="0.3">
      <c r="A913" s="22" t="s">
        <v>29</v>
      </c>
      <c r="B913" s="22" t="s">
        <v>30</v>
      </c>
      <c r="C913" s="22" t="s">
        <v>31</v>
      </c>
      <c r="D913" s="22" t="s">
        <v>50</v>
      </c>
      <c r="E913" s="22" t="s">
        <v>126</v>
      </c>
      <c r="F913" s="22" t="s">
        <v>127</v>
      </c>
      <c r="G913" s="22" t="s">
        <v>163</v>
      </c>
      <c r="H913" s="22" t="s">
        <v>82</v>
      </c>
      <c r="I913" s="22" t="s">
        <v>37</v>
      </c>
      <c r="J913" s="22" t="s">
        <v>38</v>
      </c>
      <c r="K913" s="22" t="s">
        <v>38</v>
      </c>
      <c r="L913" s="23">
        <v>30783.706132075804</v>
      </c>
      <c r="M913" s="23">
        <v>0</v>
      </c>
      <c r="N913" s="23">
        <v>28921.536655199066</v>
      </c>
      <c r="O913" s="23">
        <v>1862.1694768767338</v>
      </c>
      <c r="P913" s="23">
        <f>O913</f>
        <v>1862.1694768767338</v>
      </c>
      <c r="Q913" s="23">
        <f>P913</f>
        <v>1862.1694768767338</v>
      </c>
      <c r="R913" s="23">
        <v>0</v>
      </c>
      <c r="S913" s="23">
        <f t="shared" si="79"/>
        <v>1862.1694768767338</v>
      </c>
      <c r="T913" s="23">
        <v>0</v>
      </c>
      <c r="U913" s="23"/>
      <c r="V913" s="35" t="str" cm="1">
        <f t="array" ref="V913">_xlfn.IFS(H913="Majandamiskulud","2.1",H913="Tööjõukulud","2.2",H913="Muud kulud","2.4",H913="Muud tegevuskulud","2.4",H913="Sotsiaaltoetused","2.3",H913="Muud antud toetused ja ülekanded","2.3",H913="Materiaalsete ja immateriaalsete vara soetamine/renoveerimine","4")</f>
        <v>2.4</v>
      </c>
    </row>
    <row r="914" spans="1:22" x14ac:dyDescent="0.3">
      <c r="A914" s="22" t="s">
        <v>29</v>
      </c>
      <c r="B914" s="22" t="s">
        <v>30</v>
      </c>
      <c r="C914" s="22" t="s">
        <v>31</v>
      </c>
      <c r="D914" s="22" t="s">
        <v>50</v>
      </c>
      <c r="E914" s="22" t="s">
        <v>126</v>
      </c>
      <c r="F914" s="22" t="s">
        <v>127</v>
      </c>
      <c r="G914" s="22" t="s">
        <v>163</v>
      </c>
      <c r="H914" s="22" t="s">
        <v>82</v>
      </c>
      <c r="I914" s="22" t="s">
        <v>37</v>
      </c>
      <c r="J914" s="22" t="s">
        <v>59</v>
      </c>
      <c r="K914" s="22" t="s">
        <v>60</v>
      </c>
      <c r="L914" s="23">
        <v>697.72860000000014</v>
      </c>
      <c r="M914" s="23">
        <v>0</v>
      </c>
      <c r="N914" s="23">
        <v>61.523183420381997</v>
      </c>
      <c r="O914" s="23">
        <v>636.20541657961815</v>
      </c>
      <c r="P914" s="23">
        <v>0</v>
      </c>
      <c r="Q914" s="23">
        <f>P914</f>
        <v>0</v>
      </c>
      <c r="R914" s="23">
        <v>0</v>
      </c>
      <c r="S914" s="23">
        <f t="shared" si="79"/>
        <v>0</v>
      </c>
      <c r="T914" s="23">
        <v>0</v>
      </c>
      <c r="U914" s="23"/>
      <c r="V914" s="35" t="str" cm="1">
        <f t="array" ref="V914">_xlfn.IFS(H914="Majandamiskulud","2.1",H914="Tööjõukulud","2.2",H914="Muud kulud","2.4",H914="Muud tegevuskulud","2.4",H914="Sotsiaaltoetused","2.3",H914="Muud antud toetused ja ülekanded","2.3",H914="Materiaalsete ja immateriaalsete vara soetamine/renoveerimine","4")</f>
        <v>2.4</v>
      </c>
    </row>
    <row r="915" spans="1:22" x14ac:dyDescent="0.3">
      <c r="A915" s="22" t="s">
        <v>29</v>
      </c>
      <c r="B915" s="22" t="s">
        <v>30</v>
      </c>
      <c r="C915" s="22" t="s">
        <v>31</v>
      </c>
      <c r="D915" s="22" t="s">
        <v>50</v>
      </c>
      <c r="E915" s="22" t="s">
        <v>126</v>
      </c>
      <c r="F915" s="22" t="s">
        <v>127</v>
      </c>
      <c r="G915" s="22" t="s">
        <v>163</v>
      </c>
      <c r="H915" s="22" t="s">
        <v>82</v>
      </c>
      <c r="I915" s="22" t="s">
        <v>37</v>
      </c>
      <c r="J915" s="22" t="s">
        <v>53</v>
      </c>
      <c r="K915" s="22" t="s">
        <v>164</v>
      </c>
      <c r="L915" s="23">
        <v>71662.680000000008</v>
      </c>
      <c r="M915" s="23">
        <v>0</v>
      </c>
      <c r="N915" s="23">
        <v>71651.61</v>
      </c>
      <c r="O915" s="23">
        <v>11.070000000006985</v>
      </c>
      <c r="P915" s="23">
        <v>0</v>
      </c>
      <c r="Q915" s="23">
        <v>0</v>
      </c>
      <c r="R915" s="23">
        <v>0</v>
      </c>
      <c r="S915" s="23">
        <f t="shared" si="79"/>
        <v>0</v>
      </c>
      <c r="T915" s="23">
        <f>O915</f>
        <v>11.070000000006985</v>
      </c>
      <c r="U915" s="23"/>
      <c r="V915" s="35" t="str" cm="1">
        <f t="array" ref="V915">_xlfn.IFS(H915="Majandamiskulud","2.1",H915="Tööjõukulud","2.2",H915="Muud kulud","2.4",H915="Muud tegevuskulud","2.4",H915="Sotsiaaltoetused","2.3",H915="Muud antud toetused ja ülekanded","2.3",H915="Materiaalsete ja immateriaalsete vara soetamine/renoveerimine","4")</f>
        <v>2.4</v>
      </c>
    </row>
    <row r="916" spans="1:22" x14ac:dyDescent="0.3">
      <c r="A916" s="22" t="s">
        <v>29</v>
      </c>
      <c r="B916" s="22" t="s">
        <v>30</v>
      </c>
      <c r="C916" s="22" t="s">
        <v>31</v>
      </c>
      <c r="D916" s="22" t="s">
        <v>50</v>
      </c>
      <c r="E916" s="22" t="s">
        <v>126</v>
      </c>
      <c r="F916" s="22" t="s">
        <v>127</v>
      </c>
      <c r="G916" s="22" t="s">
        <v>163</v>
      </c>
      <c r="H916" s="22" t="s">
        <v>82</v>
      </c>
      <c r="I916" s="22" t="s">
        <v>37</v>
      </c>
      <c r="J916" s="22" t="s">
        <v>61</v>
      </c>
      <c r="K916" s="22" t="s">
        <v>62</v>
      </c>
      <c r="L916" s="23">
        <v>18529.434000000001</v>
      </c>
      <c r="M916" s="23">
        <v>0</v>
      </c>
      <c r="N916" s="23">
        <v>18518.709599999998</v>
      </c>
      <c r="O916" s="23">
        <v>10.72440000000006</v>
      </c>
      <c r="P916" s="23">
        <f t="shared" ref="P916:Q918" si="83">O916</f>
        <v>10.72440000000006</v>
      </c>
      <c r="Q916" s="23">
        <f t="shared" si="83"/>
        <v>10.72440000000006</v>
      </c>
      <c r="R916" s="23">
        <v>0</v>
      </c>
      <c r="S916" s="23">
        <f t="shared" si="79"/>
        <v>10.72440000000006</v>
      </c>
      <c r="T916" s="23">
        <v>0</v>
      </c>
      <c r="U916" s="23"/>
      <c r="V916" s="35" t="str" cm="1">
        <f t="array" ref="V916">_xlfn.IFS(H916="Majandamiskulud","2.1",H916="Tööjõukulud","2.2",H916="Muud kulud","2.4",H916="Muud tegevuskulud","2.4",H916="Sotsiaaltoetused","2.3",H916="Muud antud toetused ja ülekanded","2.3",H916="Materiaalsete ja immateriaalsete vara soetamine/renoveerimine","4")</f>
        <v>2.4</v>
      </c>
    </row>
    <row r="917" spans="1:22" x14ac:dyDescent="0.3">
      <c r="A917" s="22" t="s">
        <v>29</v>
      </c>
      <c r="B917" s="22" t="s">
        <v>30</v>
      </c>
      <c r="C917" s="22" t="s">
        <v>31</v>
      </c>
      <c r="D917" s="22" t="s">
        <v>50</v>
      </c>
      <c r="E917" s="22" t="s">
        <v>126</v>
      </c>
      <c r="F917" s="22" t="s">
        <v>127</v>
      </c>
      <c r="G917" s="22" t="s">
        <v>163</v>
      </c>
      <c r="H917" s="22" t="s">
        <v>82</v>
      </c>
      <c r="I917" s="22" t="s">
        <v>37</v>
      </c>
      <c r="J917" s="22" t="s">
        <v>83</v>
      </c>
      <c r="K917" s="22" t="s">
        <v>84</v>
      </c>
      <c r="L917" s="23">
        <v>5944.0464079999992</v>
      </c>
      <c r="M917" s="23">
        <v>0</v>
      </c>
      <c r="N917" s="23">
        <v>5944.0464079999992</v>
      </c>
      <c r="O917" s="23">
        <v>0</v>
      </c>
      <c r="P917" s="23">
        <f t="shared" si="83"/>
        <v>0</v>
      </c>
      <c r="Q917" s="23">
        <f t="shared" si="83"/>
        <v>0</v>
      </c>
      <c r="R917" s="23">
        <v>0</v>
      </c>
      <c r="S917" s="23">
        <f t="shared" si="79"/>
        <v>0</v>
      </c>
      <c r="T917" s="23">
        <v>0</v>
      </c>
      <c r="U917" s="23"/>
      <c r="V917" s="35" t="str" cm="1">
        <f t="array" ref="V917">_xlfn.IFS(H917="Majandamiskulud","2.1",H917="Tööjõukulud","2.2",H917="Muud kulud","2.4",H917="Muud tegevuskulud","2.4",H917="Sotsiaaltoetused","2.3",H917="Muud antud toetused ja ülekanded","2.3",H917="Materiaalsete ja immateriaalsete vara soetamine/renoveerimine","4")</f>
        <v>2.4</v>
      </c>
    </row>
    <row r="918" spans="1:22" x14ac:dyDescent="0.3">
      <c r="A918" s="22" t="s">
        <v>29</v>
      </c>
      <c r="B918" s="22" t="s">
        <v>30</v>
      </c>
      <c r="C918" s="22" t="s">
        <v>31</v>
      </c>
      <c r="D918" s="22" t="s">
        <v>50</v>
      </c>
      <c r="E918" s="22" t="s">
        <v>126</v>
      </c>
      <c r="F918" s="22" t="s">
        <v>127</v>
      </c>
      <c r="G918" s="22" t="s">
        <v>163</v>
      </c>
      <c r="H918" s="22" t="s">
        <v>82</v>
      </c>
      <c r="I918" s="22" t="s">
        <v>37</v>
      </c>
      <c r="J918" s="22" t="s">
        <v>43</v>
      </c>
      <c r="K918" s="22" t="s">
        <v>44</v>
      </c>
      <c r="L918" s="23">
        <v>1669.7097760000001</v>
      </c>
      <c r="M918" s="23">
        <v>1669.7097760000001</v>
      </c>
      <c r="N918" s="23">
        <v>1669.7097409200001</v>
      </c>
      <c r="O918" s="23">
        <v>3.507999963403563E-5</v>
      </c>
      <c r="P918" s="23">
        <v>0</v>
      </c>
      <c r="Q918" s="23">
        <f t="shared" si="83"/>
        <v>0</v>
      </c>
      <c r="R918" s="23">
        <v>0</v>
      </c>
      <c r="S918" s="23">
        <f t="shared" si="79"/>
        <v>0</v>
      </c>
      <c r="T918" s="23">
        <f>O918</f>
        <v>3.507999963403563E-5</v>
      </c>
      <c r="U918" s="23"/>
      <c r="V918" s="35" t="str" cm="1">
        <f t="array" ref="V918">_xlfn.IFS(H918="Majandamiskulud","2.1",H918="Tööjõukulud","2.2",H918="Muud kulud","2.4",H918="Muud tegevuskulud","2.4",H918="Sotsiaaltoetused","2.3",H918="Muud antud toetused ja ülekanded","2.3",H918="Materiaalsete ja immateriaalsete vara soetamine/renoveerimine","4")</f>
        <v>2.4</v>
      </c>
    </row>
    <row r="919" spans="1:22" x14ac:dyDescent="0.3">
      <c r="A919" s="22" t="s">
        <v>29</v>
      </c>
      <c r="B919" s="22" t="s">
        <v>30</v>
      </c>
      <c r="C919" s="22" t="s">
        <v>31</v>
      </c>
      <c r="D919" s="22" t="s">
        <v>50</v>
      </c>
      <c r="E919" s="22" t="s">
        <v>126</v>
      </c>
      <c r="F919" s="22" t="s">
        <v>127</v>
      </c>
      <c r="G919" s="22" t="s">
        <v>163</v>
      </c>
      <c r="H919" s="22" t="s">
        <v>82</v>
      </c>
      <c r="I919" s="22" t="s">
        <v>37</v>
      </c>
      <c r="J919" s="22" t="s">
        <v>165</v>
      </c>
      <c r="K919" s="22" t="s">
        <v>166</v>
      </c>
      <c r="L919" s="23">
        <v>223.1568</v>
      </c>
      <c r="M919" s="23">
        <v>0</v>
      </c>
      <c r="N919" s="23">
        <v>223.1568</v>
      </c>
      <c r="O919" s="23">
        <v>0</v>
      </c>
      <c r="P919" s="23">
        <v>0</v>
      </c>
      <c r="Q919" s="23">
        <v>0</v>
      </c>
      <c r="R919" s="23">
        <v>0</v>
      </c>
      <c r="S919" s="23">
        <f t="shared" si="79"/>
        <v>0</v>
      </c>
      <c r="T919" s="23">
        <f>O919</f>
        <v>0</v>
      </c>
      <c r="U919" s="23"/>
      <c r="V919" s="35" t="str" cm="1">
        <f t="array" ref="V919">_xlfn.IFS(H919="Majandamiskulud","2.1",H919="Tööjõukulud","2.2",H919="Muud kulud","2.4",H919="Muud tegevuskulud","2.4",H919="Sotsiaaltoetused","2.3",H919="Muud antud toetused ja ülekanded","2.3",H919="Materiaalsete ja immateriaalsete vara soetamine/renoveerimine","4")</f>
        <v>2.4</v>
      </c>
    </row>
    <row r="920" spans="1:22" x14ac:dyDescent="0.3">
      <c r="A920" s="22" t="s">
        <v>29</v>
      </c>
      <c r="B920" s="22" t="s">
        <v>69</v>
      </c>
      <c r="C920" s="22"/>
      <c r="D920" s="22"/>
      <c r="E920" s="22"/>
      <c r="F920" s="22"/>
      <c r="G920" s="22" t="s">
        <v>163</v>
      </c>
      <c r="H920" s="22" t="s">
        <v>70</v>
      </c>
      <c r="I920" s="22" t="s">
        <v>37</v>
      </c>
      <c r="J920" s="22" t="s">
        <v>130</v>
      </c>
      <c r="K920" s="22" t="s">
        <v>131</v>
      </c>
      <c r="L920" s="23">
        <v>279082.99869999994</v>
      </c>
      <c r="M920" s="23">
        <v>176130.99979999999</v>
      </c>
      <c r="N920" s="23">
        <v>222064.75</v>
      </c>
      <c r="O920" s="23">
        <v>57018.248699999938</v>
      </c>
      <c r="P920" s="23">
        <f>O920</f>
        <v>57018.248699999938</v>
      </c>
      <c r="Q920" s="23">
        <v>57018.248699999938</v>
      </c>
      <c r="R920" s="23"/>
      <c r="S920" s="23">
        <f t="shared" si="79"/>
        <v>57018.248699999938</v>
      </c>
      <c r="T920" s="23">
        <v>0</v>
      </c>
      <c r="U920" s="23"/>
      <c r="V920" s="35" t="str" cm="1">
        <f t="array" ref="V920">_xlfn.IFS(H920="Majandamiskulud","2.1",H920="Tööjõukulud","2.2",H920="Muud kulud","2.4",H920="Muud tegevuskulud","2.4",H920="Sotsiaaltoetused","2.3",H920="Muud antud toetused ja ülekanded","2.3",H920="Materiaalsete ja immateriaalsete vara soetamine/renoveerimine","4")</f>
        <v>4</v>
      </c>
    </row>
    <row r="921" spans="1:22" x14ac:dyDescent="0.3">
      <c r="A921" s="22" t="s">
        <v>29</v>
      </c>
      <c r="B921" s="22" t="s">
        <v>69</v>
      </c>
      <c r="C921" s="22"/>
      <c r="D921" s="22"/>
      <c r="E921" s="22"/>
      <c r="F921" s="22"/>
      <c r="G921" s="22" t="s">
        <v>163</v>
      </c>
      <c r="H921" s="22" t="s">
        <v>70</v>
      </c>
      <c r="I921" s="22" t="s">
        <v>37</v>
      </c>
      <c r="J921" s="22" t="s">
        <v>134</v>
      </c>
      <c r="K921" s="22" t="s">
        <v>169</v>
      </c>
      <c r="L921" s="23">
        <v>485265.03980000009</v>
      </c>
      <c r="M921" s="23">
        <v>0</v>
      </c>
      <c r="N921" s="23">
        <v>477092.21</v>
      </c>
      <c r="O921" s="23">
        <v>8172.829800000065</v>
      </c>
      <c r="P921" s="23">
        <v>0</v>
      </c>
      <c r="Q921" s="23">
        <v>0</v>
      </c>
      <c r="R921" s="23">
        <v>0</v>
      </c>
      <c r="S921" s="23">
        <f t="shared" si="79"/>
        <v>0</v>
      </c>
      <c r="T921" s="23">
        <f>O921</f>
        <v>8172.829800000065</v>
      </c>
      <c r="U921" s="23"/>
      <c r="V921" s="35" t="str" cm="1">
        <f t="array" ref="V921">_xlfn.IFS(H921="Majandamiskulud","2.1",H921="Tööjõukulud","2.2",H921="Muud kulud","2.4",H921="Muud tegevuskulud","2.4",H921="Sotsiaaltoetused","2.3",H921="Muud antud toetused ja ülekanded","2.3",H921="Materiaalsete ja immateriaalsete vara soetamine/renoveerimine","4")</f>
        <v>4</v>
      </c>
    </row>
    <row r="922" spans="1:22" x14ac:dyDescent="0.3">
      <c r="A922" s="22" t="s">
        <v>29</v>
      </c>
      <c r="B922" s="22" t="s">
        <v>69</v>
      </c>
      <c r="C922" s="22"/>
      <c r="D922" s="22"/>
      <c r="E922" s="22"/>
      <c r="F922" s="22"/>
      <c r="G922" s="22" t="s">
        <v>163</v>
      </c>
      <c r="H922" s="22" t="s">
        <v>70</v>
      </c>
      <c r="I922" s="22" t="s">
        <v>37</v>
      </c>
      <c r="J922" s="22" t="s">
        <v>71</v>
      </c>
      <c r="K922" s="22" t="s">
        <v>72</v>
      </c>
      <c r="L922" s="23">
        <v>9377839.3287999984</v>
      </c>
      <c r="M922" s="23">
        <v>4887359.0499000009</v>
      </c>
      <c r="N922" s="23">
        <v>6615821.7294000005</v>
      </c>
      <c r="O922" s="23">
        <v>2762017.5993999979</v>
      </c>
      <c r="P922" s="23">
        <f>O922</f>
        <v>2762017.5993999979</v>
      </c>
      <c r="Q922" s="23">
        <f>2762017.5994-1000000</f>
        <v>1762017.5994000002</v>
      </c>
      <c r="R922" s="23">
        <v>1000000</v>
      </c>
      <c r="S922" s="23">
        <f t="shared" si="79"/>
        <v>2762017.5994000002</v>
      </c>
      <c r="T922" s="23">
        <v>0</v>
      </c>
      <c r="U922" s="23"/>
      <c r="V922" s="35" t="str" cm="1">
        <f t="array" ref="V922">_xlfn.IFS(H922="Majandamiskulud","2.1",H922="Tööjõukulud","2.2",H922="Muud kulud","2.4",H922="Muud tegevuskulud","2.4",H922="Sotsiaaltoetused","2.3",H922="Muud antud toetused ja ülekanded","2.3",H922="Materiaalsete ja immateriaalsete vara soetamine/renoveerimine","4")</f>
        <v>4</v>
      </c>
    </row>
    <row r="923" spans="1:22" x14ac:dyDescent="0.3">
      <c r="A923" s="22" t="s">
        <v>29</v>
      </c>
      <c r="B923" s="22" t="s">
        <v>69</v>
      </c>
      <c r="C923" s="22"/>
      <c r="D923" s="22"/>
      <c r="E923" s="22"/>
      <c r="F923" s="22"/>
      <c r="G923" s="22" t="s">
        <v>163</v>
      </c>
      <c r="H923" s="22" t="s">
        <v>70</v>
      </c>
      <c r="I923" s="22" t="s">
        <v>37</v>
      </c>
      <c r="J923" s="22" t="s">
        <v>73</v>
      </c>
      <c r="K923" s="22" t="s">
        <v>74</v>
      </c>
      <c r="L923" s="23">
        <v>3259471.1936999992</v>
      </c>
      <c r="M923" s="23">
        <v>1616484.0699999996</v>
      </c>
      <c r="N923" s="23">
        <v>1985164.7497000003</v>
      </c>
      <c r="O923" s="23">
        <v>1274306.443999999</v>
      </c>
      <c r="P923" s="23">
        <f>O923</f>
        <v>1274306.443999999</v>
      </c>
      <c r="Q923" s="23">
        <f>1274306.444-938163</f>
        <v>336143.4439999999</v>
      </c>
      <c r="R923" s="23">
        <v>938163</v>
      </c>
      <c r="S923" s="23">
        <f t="shared" si="79"/>
        <v>1274306.4439999999</v>
      </c>
      <c r="T923" s="23">
        <v>0</v>
      </c>
      <c r="U923" s="23"/>
      <c r="V923" s="35" t="str" cm="1">
        <f t="array" ref="V923">_xlfn.IFS(H923="Majandamiskulud","2.1",H923="Tööjõukulud","2.2",H923="Muud kulud","2.4",H923="Muud tegevuskulud","2.4",H923="Sotsiaaltoetused","2.3",H923="Muud antud toetused ja ülekanded","2.3",H923="Materiaalsete ja immateriaalsete vara soetamine/renoveerimine","4")</f>
        <v>4</v>
      </c>
    </row>
    <row r="924" spans="1:22" x14ac:dyDescent="0.3">
      <c r="A924" s="22" t="s">
        <v>29</v>
      </c>
      <c r="B924" s="22" t="s">
        <v>69</v>
      </c>
      <c r="C924" s="22"/>
      <c r="D924" s="22"/>
      <c r="E924" s="22"/>
      <c r="F924" s="22"/>
      <c r="G924" s="22" t="s">
        <v>163</v>
      </c>
      <c r="H924" s="22" t="s">
        <v>70</v>
      </c>
      <c r="I924" s="22" t="s">
        <v>37</v>
      </c>
      <c r="J924" s="22" t="s">
        <v>38</v>
      </c>
      <c r="K924" s="22" t="s">
        <v>38</v>
      </c>
      <c r="L924" s="23">
        <v>0</v>
      </c>
      <c r="M924" s="23">
        <v>0</v>
      </c>
      <c r="N924" s="23">
        <v>-1.0000003712473671E-4</v>
      </c>
      <c r="O924" s="23">
        <v>1.0000003712473671E-4</v>
      </c>
      <c r="P924" s="23">
        <f>O924</f>
        <v>1.0000003712473671E-4</v>
      </c>
      <c r="Q924" s="23">
        <f>P924</f>
        <v>1.0000003712473671E-4</v>
      </c>
      <c r="R924" s="23">
        <v>0</v>
      </c>
      <c r="S924" s="23">
        <f t="shared" si="79"/>
        <v>1.0000003712473671E-4</v>
      </c>
      <c r="T924" s="23">
        <v>0</v>
      </c>
      <c r="U924" s="23"/>
      <c r="V924" s="35" t="str" cm="1">
        <f t="array" ref="V924">_xlfn.IFS(H924="Majandamiskulud","2.1",H924="Tööjõukulud","2.2",H924="Muud kulud","2.4",H924="Muud tegevuskulud","2.4",H924="Sotsiaaltoetused","2.3",H924="Muud antud toetused ja ülekanded","2.3",H924="Materiaalsete ja immateriaalsete vara soetamine/renoveerimine","4")</f>
        <v>4</v>
      </c>
    </row>
    <row r="925" spans="1:22" x14ac:dyDescent="0.3">
      <c r="A925" s="22" t="s">
        <v>29</v>
      </c>
      <c r="B925" s="22" t="s">
        <v>69</v>
      </c>
      <c r="C925" s="22"/>
      <c r="D925" s="22"/>
      <c r="E925" s="22"/>
      <c r="F925" s="22"/>
      <c r="G925" s="22" t="s">
        <v>163</v>
      </c>
      <c r="H925" s="22" t="s">
        <v>70</v>
      </c>
      <c r="I925" s="22" t="s">
        <v>37</v>
      </c>
      <c r="J925" s="22" t="s">
        <v>59</v>
      </c>
      <c r="K925" s="22" t="s">
        <v>60</v>
      </c>
      <c r="L925" s="23">
        <v>969999.99970000004</v>
      </c>
      <c r="M925" s="23">
        <v>0</v>
      </c>
      <c r="N925" s="23">
        <v>945965.15969999973</v>
      </c>
      <c r="O925" s="23">
        <v>24034.840000000317</v>
      </c>
      <c r="P925" s="23">
        <f>O925</f>
        <v>24034.840000000317</v>
      </c>
      <c r="Q925" s="23">
        <f>P925-6610</f>
        <v>17424.840000000317</v>
      </c>
      <c r="R925" s="23">
        <v>6610</v>
      </c>
      <c r="S925" s="23">
        <f t="shared" si="79"/>
        <v>24034.840000000317</v>
      </c>
      <c r="T925" s="23">
        <v>0</v>
      </c>
      <c r="U925" s="23"/>
      <c r="V925" s="35" t="str" cm="1">
        <f t="array" ref="V925">_xlfn.IFS(H925="Majandamiskulud","2.1",H925="Tööjõukulud","2.2",H925="Muud kulud","2.4",H925="Muud tegevuskulud","2.4",H925="Sotsiaaltoetused","2.3",H925="Muud antud toetused ja ülekanded","2.3",H925="Materiaalsete ja immateriaalsete vara soetamine/renoveerimine","4")</f>
        <v>4</v>
      </c>
    </row>
    <row r="926" spans="1:22" x14ac:dyDescent="0.3">
      <c r="A926" s="22" t="s">
        <v>29</v>
      </c>
      <c r="B926" s="22" t="s">
        <v>69</v>
      </c>
      <c r="C926" s="22"/>
      <c r="D926" s="22"/>
      <c r="E926" s="22"/>
      <c r="F926" s="22"/>
      <c r="G926" s="22" t="s">
        <v>163</v>
      </c>
      <c r="H926" s="22" t="s">
        <v>70</v>
      </c>
      <c r="I926" s="22" t="s">
        <v>37</v>
      </c>
      <c r="J926" s="22" t="s">
        <v>61</v>
      </c>
      <c r="K926" s="22" t="s">
        <v>62</v>
      </c>
      <c r="L926" s="23">
        <v>141435</v>
      </c>
      <c r="M926" s="23">
        <v>0</v>
      </c>
      <c r="N926" s="23">
        <v>60284.130000000005</v>
      </c>
      <c r="O926" s="23">
        <v>81150.87</v>
      </c>
      <c r="P926" s="23">
        <f>O926</f>
        <v>81150.87</v>
      </c>
      <c r="Q926" s="23">
        <f>P926-90000</f>
        <v>-8849.1300000000047</v>
      </c>
      <c r="R926" s="23">
        <v>90000</v>
      </c>
      <c r="S926" s="23">
        <f t="shared" si="79"/>
        <v>81150.87</v>
      </c>
      <c r="T926" s="23">
        <v>0</v>
      </c>
      <c r="U926" s="23"/>
      <c r="V926" s="35" t="str" cm="1">
        <f t="array" ref="V926">_xlfn.IFS(H926="Majandamiskulud","2.1",H926="Tööjõukulud","2.2",H926="Muud kulud","2.4",H926="Muud tegevuskulud","2.4",H926="Sotsiaaltoetused","2.3",H926="Muud antud toetused ja ülekanded","2.3",H926="Materiaalsete ja immateriaalsete vara soetamine/renoveerimine","4")</f>
        <v>4</v>
      </c>
    </row>
    <row r="927" spans="1:22" x14ac:dyDescent="0.3">
      <c r="A927" s="22" t="s">
        <v>29</v>
      </c>
      <c r="B927" s="22" t="s">
        <v>69</v>
      </c>
      <c r="C927" s="22"/>
      <c r="D927" s="22"/>
      <c r="E927" s="22"/>
      <c r="F927" s="22"/>
      <c r="G927" s="22" t="s">
        <v>163</v>
      </c>
      <c r="H927" s="22" t="s">
        <v>70</v>
      </c>
      <c r="I927" s="22" t="s">
        <v>37</v>
      </c>
      <c r="J927" s="22" t="s">
        <v>148</v>
      </c>
      <c r="K927" s="22" t="s">
        <v>149</v>
      </c>
      <c r="L927" s="23">
        <v>17929</v>
      </c>
      <c r="M927" s="23">
        <v>17929</v>
      </c>
      <c r="N927" s="23">
        <v>17929</v>
      </c>
      <c r="O927" s="23">
        <v>0</v>
      </c>
      <c r="P927" s="23">
        <v>0</v>
      </c>
      <c r="Q927" s="23">
        <v>0</v>
      </c>
      <c r="R927" s="23">
        <v>0</v>
      </c>
      <c r="S927" s="23">
        <f t="shared" si="79"/>
        <v>0</v>
      </c>
      <c r="T927" s="23">
        <v>0</v>
      </c>
      <c r="U927" s="23"/>
      <c r="V927" s="35" t="str" cm="1">
        <f t="array" ref="V927">_xlfn.IFS(H927="Majandamiskulud","2.1",H927="Tööjõukulud","2.2",H927="Muud kulud","2.4",H927="Muud tegevuskulud","2.4",H927="Sotsiaaltoetused","2.3",H927="Muud antud toetused ja ülekanded","2.3",H927="Materiaalsete ja immateriaalsete vara soetamine/renoveerimine","4")</f>
        <v>4</v>
      </c>
    </row>
    <row r="928" spans="1:22" x14ac:dyDescent="0.3">
      <c r="A928" s="22" t="s">
        <v>29</v>
      </c>
      <c r="B928" s="22" t="s">
        <v>69</v>
      </c>
      <c r="C928" s="22"/>
      <c r="D928" s="22"/>
      <c r="E928" s="22"/>
      <c r="F928" s="22"/>
      <c r="G928" s="22" t="s">
        <v>163</v>
      </c>
      <c r="H928" s="22" t="s">
        <v>70</v>
      </c>
      <c r="I928" s="22" t="s">
        <v>37</v>
      </c>
      <c r="J928" s="22" t="s">
        <v>83</v>
      </c>
      <c r="K928" s="22" t="s">
        <v>84</v>
      </c>
      <c r="L928" s="23">
        <v>432000</v>
      </c>
      <c r="M928" s="23">
        <v>0</v>
      </c>
      <c r="N928" s="23">
        <v>432000</v>
      </c>
      <c r="O928" s="23">
        <v>0</v>
      </c>
      <c r="P928" s="23">
        <v>0</v>
      </c>
      <c r="Q928" s="23">
        <v>0</v>
      </c>
      <c r="R928" s="23">
        <v>0</v>
      </c>
      <c r="S928" s="23">
        <f t="shared" si="79"/>
        <v>0</v>
      </c>
      <c r="T928" s="23">
        <v>0</v>
      </c>
      <c r="U928" s="23"/>
      <c r="V928" s="35" t="str" cm="1">
        <f t="array" ref="V928">_xlfn.IFS(H928="Majandamiskulud","2.1",H928="Tööjõukulud","2.2",H928="Muud kulud","2.4",H928="Muud tegevuskulud","2.4",H928="Sotsiaaltoetused","2.3",H928="Muud antud toetused ja ülekanded","2.3",H928="Materiaalsete ja immateriaalsete vara soetamine/renoveerimine","4")</f>
        <v>4</v>
      </c>
    </row>
    <row r="929" spans="1:22" x14ac:dyDescent="0.3">
      <c r="A929" s="22" t="s">
        <v>29</v>
      </c>
      <c r="B929" s="22" t="s">
        <v>69</v>
      </c>
      <c r="C929" s="22"/>
      <c r="D929" s="22"/>
      <c r="E929" s="22"/>
      <c r="F929" s="22"/>
      <c r="G929" s="22" t="s">
        <v>163</v>
      </c>
      <c r="H929" s="22" t="s">
        <v>70</v>
      </c>
      <c r="I929" s="22" t="s">
        <v>37</v>
      </c>
      <c r="J929" s="22" t="s">
        <v>170</v>
      </c>
      <c r="K929" s="22" t="s">
        <v>171</v>
      </c>
      <c r="L929" s="23">
        <v>367999.99989999994</v>
      </c>
      <c r="M929" s="23">
        <v>0</v>
      </c>
      <c r="N929" s="23">
        <v>362845</v>
      </c>
      <c r="O929" s="23">
        <v>5154.999899999937</v>
      </c>
      <c r="P929" s="23">
        <v>0</v>
      </c>
      <c r="Q929" s="23">
        <v>0</v>
      </c>
      <c r="R929" s="23">
        <v>0</v>
      </c>
      <c r="S929" s="23">
        <f t="shared" si="79"/>
        <v>0</v>
      </c>
      <c r="T929" s="23">
        <f>O929</f>
        <v>5154.999899999937</v>
      </c>
      <c r="U929" s="23"/>
      <c r="V929" s="35" t="str" cm="1">
        <f t="array" ref="V929">_xlfn.IFS(H929="Majandamiskulud","2.1",H929="Tööjõukulud","2.2",H929="Muud kulud","2.4",H929="Muud tegevuskulud","2.4",H929="Sotsiaaltoetused","2.3",H929="Muud antud toetused ja ülekanded","2.3",H929="Materiaalsete ja immateriaalsete vara soetamine/renoveerimine","4")</f>
        <v>4</v>
      </c>
    </row>
    <row r="930" spans="1:22" x14ac:dyDescent="0.3">
      <c r="A930" s="22" t="s">
        <v>29</v>
      </c>
      <c r="B930" s="22" t="s">
        <v>69</v>
      </c>
      <c r="C930" s="22"/>
      <c r="D930" s="22"/>
      <c r="E930" s="22"/>
      <c r="F930" s="22"/>
      <c r="G930" s="22" t="s">
        <v>163</v>
      </c>
      <c r="H930" s="22" t="s">
        <v>70</v>
      </c>
      <c r="I930" s="22" t="s">
        <v>37</v>
      </c>
      <c r="J930" s="22" t="s">
        <v>172</v>
      </c>
      <c r="K930" s="22" t="s">
        <v>173</v>
      </c>
      <c r="L930" s="23">
        <v>956235.10380000004</v>
      </c>
      <c r="M930" s="23">
        <v>0</v>
      </c>
      <c r="N930" s="23">
        <v>878389.39000000013</v>
      </c>
      <c r="O930" s="23">
        <v>77845.71379999991</v>
      </c>
      <c r="P930" s="23">
        <v>77845.71379999991</v>
      </c>
      <c r="Q930" s="23">
        <f>P930</f>
        <v>77845.71379999991</v>
      </c>
      <c r="R930" s="23">
        <v>0</v>
      </c>
      <c r="S930" s="23">
        <f t="shared" si="79"/>
        <v>77845.71379999991</v>
      </c>
      <c r="T930" s="23">
        <v>0</v>
      </c>
      <c r="U930" s="23"/>
      <c r="V930" s="35" t="str" cm="1">
        <f t="array" ref="V930">_xlfn.IFS(H930="Majandamiskulud","2.1",H930="Tööjõukulud","2.2",H930="Muud kulud","2.4",H930="Muud tegevuskulud","2.4",H930="Sotsiaaltoetused","2.3",H930="Muud antud toetused ja ülekanded","2.3",H930="Materiaalsete ja immateriaalsete vara soetamine/renoveerimine","4")</f>
        <v>4</v>
      </c>
    </row>
    <row r="931" spans="1:22" x14ac:dyDescent="0.3">
      <c r="A931" s="22" t="s">
        <v>29</v>
      </c>
      <c r="B931" s="22" t="s">
        <v>69</v>
      </c>
      <c r="C931" s="22"/>
      <c r="D931" s="22"/>
      <c r="E931" s="22"/>
      <c r="F931" s="22"/>
      <c r="G931" s="22" t="s">
        <v>163</v>
      </c>
      <c r="H931" s="22" t="s">
        <v>70</v>
      </c>
      <c r="I931" s="22" t="s">
        <v>37</v>
      </c>
      <c r="J931" s="22" t="s">
        <v>174</v>
      </c>
      <c r="K931" s="22" t="s">
        <v>175</v>
      </c>
      <c r="L931" s="23">
        <v>401874</v>
      </c>
      <c r="M931" s="23">
        <v>0</v>
      </c>
      <c r="N931" s="23">
        <v>401873.99999999994</v>
      </c>
      <c r="O931" s="23">
        <v>0</v>
      </c>
      <c r="P931" s="23">
        <v>0</v>
      </c>
      <c r="Q931" s="23">
        <v>0</v>
      </c>
      <c r="R931" s="23">
        <v>0</v>
      </c>
      <c r="S931" s="23">
        <f t="shared" si="79"/>
        <v>0</v>
      </c>
      <c r="T931" s="23">
        <f>O931</f>
        <v>0</v>
      </c>
      <c r="U931" s="23"/>
      <c r="V931" s="35" t="str" cm="1">
        <f t="array" ref="V931">_xlfn.IFS(H931="Majandamiskulud","2.1",H931="Tööjõukulud","2.2",H931="Muud kulud","2.4",H931="Muud tegevuskulud","2.4",H931="Sotsiaaltoetused","2.3",H931="Muud antud toetused ja ülekanded","2.3",H931="Materiaalsete ja immateriaalsete vara soetamine/renoveerimine","4")</f>
        <v>4</v>
      </c>
    </row>
    <row r="932" spans="1:22" x14ac:dyDescent="0.3">
      <c r="A932" s="22" t="s">
        <v>29</v>
      </c>
      <c r="B932" s="22" t="s">
        <v>69</v>
      </c>
      <c r="C932" s="22"/>
      <c r="D932" s="22"/>
      <c r="E932" s="22"/>
      <c r="F932" s="22"/>
      <c r="G932" s="22" t="s">
        <v>163</v>
      </c>
      <c r="H932" s="22" t="s">
        <v>70</v>
      </c>
      <c r="I932" s="22" t="s">
        <v>37</v>
      </c>
      <c r="J932" s="22" t="s">
        <v>176</v>
      </c>
      <c r="K932" s="22" t="s">
        <v>177</v>
      </c>
      <c r="L932" s="23">
        <v>66500</v>
      </c>
      <c r="M932" s="23">
        <v>5045.8299999999899</v>
      </c>
      <c r="N932" s="23">
        <v>52691.039999999994</v>
      </c>
      <c r="O932" s="23">
        <v>13808.960000000006</v>
      </c>
      <c r="P932" s="23">
        <f>O932</f>
        <v>13808.960000000006</v>
      </c>
      <c r="Q932" s="23">
        <v>13808.960000000006</v>
      </c>
      <c r="R932" s="23">
        <v>0</v>
      </c>
      <c r="S932" s="23">
        <f t="shared" si="79"/>
        <v>13808.960000000006</v>
      </c>
      <c r="T932" s="23">
        <v>0</v>
      </c>
      <c r="U932" s="23"/>
      <c r="V932" s="35" t="str" cm="1">
        <f t="array" ref="V932">_xlfn.IFS(H932="Majandamiskulud","2.1",H932="Tööjõukulud","2.2",H932="Muud kulud","2.4",H932="Muud tegevuskulud","2.4",H932="Sotsiaaltoetused","2.3",H932="Muud antud toetused ja ülekanded","2.3",H932="Materiaalsete ja immateriaalsete vara soetamine/renoveerimine","4")</f>
        <v>4</v>
      </c>
    </row>
    <row r="933" spans="1:22" x14ac:dyDescent="0.3">
      <c r="A933" s="22" t="s">
        <v>29</v>
      </c>
      <c r="B933" s="22" t="s">
        <v>69</v>
      </c>
      <c r="C933" s="22"/>
      <c r="D933" s="22"/>
      <c r="E933" s="22"/>
      <c r="F933" s="22"/>
      <c r="G933" s="22" t="s">
        <v>163</v>
      </c>
      <c r="H933" s="22" t="s">
        <v>70</v>
      </c>
      <c r="I933" s="22" t="s">
        <v>37</v>
      </c>
      <c r="J933" s="22" t="s">
        <v>178</v>
      </c>
      <c r="K933" s="22" t="s">
        <v>179</v>
      </c>
      <c r="L933" s="23">
        <v>30211.86</v>
      </c>
      <c r="M933" s="23">
        <v>211.86</v>
      </c>
      <c r="N933" s="23">
        <v>30211.86</v>
      </c>
      <c r="O933" s="23">
        <v>0</v>
      </c>
      <c r="P933" s="23">
        <v>0</v>
      </c>
      <c r="Q933" s="23">
        <v>0</v>
      </c>
      <c r="R933" s="23">
        <v>0</v>
      </c>
      <c r="S933" s="23">
        <f t="shared" si="79"/>
        <v>0</v>
      </c>
      <c r="T933" s="23">
        <v>0</v>
      </c>
      <c r="U933" s="23"/>
      <c r="V933" s="35" t="str" cm="1">
        <f t="array" ref="V933">_xlfn.IFS(H933="Majandamiskulud","2.1",H933="Tööjõukulud","2.2",H933="Muud kulud","2.4",H933="Muud tegevuskulud","2.4",H933="Sotsiaaltoetused","2.3",H933="Muud antud toetused ja ülekanded","2.3",H933="Materiaalsete ja immateriaalsete vara soetamine/renoveerimine","4")</f>
        <v>4</v>
      </c>
    </row>
    <row r="934" spans="1:22" x14ac:dyDescent="0.3">
      <c r="A934" s="22" t="s">
        <v>29</v>
      </c>
      <c r="B934" s="22" t="s">
        <v>69</v>
      </c>
      <c r="C934" s="22"/>
      <c r="D934" s="22"/>
      <c r="E934" s="22"/>
      <c r="F934" s="22"/>
      <c r="G934" s="22" t="s">
        <v>163</v>
      </c>
      <c r="H934" s="22" t="s">
        <v>70</v>
      </c>
      <c r="I934" s="22" t="s">
        <v>37</v>
      </c>
      <c r="J934" s="22" t="s">
        <v>180</v>
      </c>
      <c r="K934" s="22" t="s">
        <v>181</v>
      </c>
      <c r="L934" s="23">
        <v>27200.000000000004</v>
      </c>
      <c r="M934" s="23">
        <v>0</v>
      </c>
      <c r="N934" s="23">
        <v>27200</v>
      </c>
      <c r="O934" s="23">
        <v>0</v>
      </c>
      <c r="P934" s="23">
        <v>0</v>
      </c>
      <c r="Q934" s="23">
        <v>0</v>
      </c>
      <c r="R934" s="23">
        <v>0</v>
      </c>
      <c r="S934" s="23">
        <f t="shared" ref="S934:S940" si="84">SUM(Q934:R934)</f>
        <v>0</v>
      </c>
      <c r="T934" s="23">
        <v>0</v>
      </c>
      <c r="U934" s="23"/>
      <c r="V934" s="35" t="str" cm="1">
        <f t="array" ref="V934">_xlfn.IFS(H934="Majandamiskulud","2.1",H934="Tööjõukulud","2.2",H934="Muud kulud","2.4",H934="Muud tegevuskulud","2.4",H934="Sotsiaaltoetused","2.3",H934="Muud antud toetused ja ülekanded","2.3",H934="Materiaalsete ja immateriaalsete vara soetamine/renoveerimine","4")</f>
        <v>4</v>
      </c>
    </row>
    <row r="935" spans="1:22" x14ac:dyDescent="0.3">
      <c r="A935" s="22" t="s">
        <v>29</v>
      </c>
      <c r="B935" s="22" t="s">
        <v>69</v>
      </c>
      <c r="C935" s="22"/>
      <c r="D935" s="22"/>
      <c r="E935" s="22"/>
      <c r="F935" s="22"/>
      <c r="G935" s="22" t="s">
        <v>163</v>
      </c>
      <c r="H935" s="22" t="s">
        <v>70</v>
      </c>
      <c r="I935" s="22" t="s">
        <v>37</v>
      </c>
      <c r="J935" s="22" t="s">
        <v>182</v>
      </c>
      <c r="K935" s="22" t="s">
        <v>183</v>
      </c>
      <c r="L935" s="23">
        <v>170525.08000000002</v>
      </c>
      <c r="M935" s="23">
        <v>0</v>
      </c>
      <c r="N935" s="23">
        <v>170525.08000000002</v>
      </c>
      <c r="O935" s="23">
        <v>0</v>
      </c>
      <c r="P935" s="23">
        <v>0</v>
      </c>
      <c r="Q935" s="23">
        <v>0</v>
      </c>
      <c r="R935" s="23">
        <v>0</v>
      </c>
      <c r="S935" s="23">
        <f t="shared" si="84"/>
        <v>0</v>
      </c>
      <c r="T935" s="23">
        <v>0</v>
      </c>
      <c r="U935" s="23"/>
      <c r="V935" s="35" t="str" cm="1">
        <f t="array" ref="V935">_xlfn.IFS(H935="Majandamiskulud","2.1",H935="Tööjõukulud","2.2",H935="Muud kulud","2.4",H935="Muud tegevuskulud","2.4",H935="Sotsiaaltoetused","2.3",H935="Muud antud toetused ja ülekanded","2.3",H935="Materiaalsete ja immateriaalsete vara soetamine/renoveerimine","4")</f>
        <v>4</v>
      </c>
    </row>
    <row r="936" spans="1:22" x14ac:dyDescent="0.3">
      <c r="A936" s="22" t="s">
        <v>29</v>
      </c>
      <c r="B936" s="22" t="s">
        <v>69</v>
      </c>
      <c r="C936" s="22"/>
      <c r="D936" s="22"/>
      <c r="E936" s="22"/>
      <c r="F936" s="22"/>
      <c r="G936" s="22" t="s">
        <v>163</v>
      </c>
      <c r="H936" s="22" t="s">
        <v>70</v>
      </c>
      <c r="I936" s="22" t="s">
        <v>37</v>
      </c>
      <c r="J936" s="22" t="s">
        <v>184</v>
      </c>
      <c r="K936" s="22" t="s">
        <v>185</v>
      </c>
      <c r="L936" s="23">
        <v>27021</v>
      </c>
      <c r="M936" s="23">
        <v>0</v>
      </c>
      <c r="N936" s="23">
        <v>2107.6999999999998</v>
      </c>
      <c r="O936" s="23">
        <v>24913.3</v>
      </c>
      <c r="P936" s="23">
        <f>O936</f>
        <v>24913.3</v>
      </c>
      <c r="Q936" s="23"/>
      <c r="R936" s="23">
        <f>P936</f>
        <v>24913.3</v>
      </c>
      <c r="S936" s="23">
        <f t="shared" si="84"/>
        <v>24913.3</v>
      </c>
      <c r="T936" s="23">
        <v>0</v>
      </c>
      <c r="U936" s="23"/>
      <c r="V936" s="35" t="str" cm="1">
        <f t="array" ref="V936">_xlfn.IFS(H936="Majandamiskulud","2.1",H936="Tööjõukulud","2.2",H936="Muud kulud","2.4",H936="Muud tegevuskulud","2.4",H936="Sotsiaaltoetused","2.3",H936="Muud antud toetused ja ülekanded","2.3",H936="Materiaalsete ja immateriaalsete vara soetamine/renoveerimine","4")</f>
        <v>4</v>
      </c>
    </row>
    <row r="937" spans="1:22" x14ac:dyDescent="0.3">
      <c r="A937" s="22" t="s">
        <v>29</v>
      </c>
      <c r="B937" s="22" t="s">
        <v>69</v>
      </c>
      <c r="C937" s="22"/>
      <c r="D937" s="22"/>
      <c r="E937" s="22"/>
      <c r="F937" s="22"/>
      <c r="G937" s="22" t="s">
        <v>163</v>
      </c>
      <c r="H937" s="22" t="s">
        <v>70</v>
      </c>
      <c r="I937" s="22" t="s">
        <v>37</v>
      </c>
      <c r="J937" s="22" t="s">
        <v>186</v>
      </c>
      <c r="K937" s="22" t="s">
        <v>187</v>
      </c>
      <c r="L937" s="23">
        <v>-1.0000001930166036E-4</v>
      </c>
      <c r="M937" s="23">
        <v>0</v>
      </c>
      <c r="N937" s="23">
        <v>0</v>
      </c>
      <c r="O937" s="23">
        <v>-1.0000001930166036E-4</v>
      </c>
      <c r="P937" s="23">
        <f>O937</f>
        <v>-1.0000001930166036E-4</v>
      </c>
      <c r="Q937" s="23">
        <f>P937</f>
        <v>-1.0000001930166036E-4</v>
      </c>
      <c r="R937" s="23">
        <v>0</v>
      </c>
      <c r="S937" s="23">
        <f t="shared" si="84"/>
        <v>-1.0000001930166036E-4</v>
      </c>
      <c r="T937" s="23">
        <v>0</v>
      </c>
      <c r="U937" s="23"/>
      <c r="V937" s="35" t="str" cm="1">
        <f t="array" ref="V937">_xlfn.IFS(H937="Majandamiskulud","2.1",H937="Tööjõukulud","2.2",H937="Muud kulud","2.4",H937="Muud tegevuskulud","2.4",H937="Sotsiaaltoetused","2.3",H937="Muud antud toetused ja ülekanded","2.3",H937="Materiaalsete ja immateriaalsete vara soetamine/renoveerimine","4")</f>
        <v>4</v>
      </c>
    </row>
    <row r="938" spans="1:22" x14ac:dyDescent="0.3">
      <c r="A938" s="22" t="s">
        <v>29</v>
      </c>
      <c r="B938" s="22" t="s">
        <v>69</v>
      </c>
      <c r="C938" s="22"/>
      <c r="D938" s="22"/>
      <c r="E938" s="22"/>
      <c r="F938" s="22"/>
      <c r="G938" s="22" t="s">
        <v>163</v>
      </c>
      <c r="H938" s="22" t="s">
        <v>70</v>
      </c>
      <c r="I938" s="22" t="s">
        <v>37</v>
      </c>
      <c r="J938" s="22" t="s">
        <v>188</v>
      </c>
      <c r="K938" s="22" t="s">
        <v>189</v>
      </c>
      <c r="L938" s="23">
        <v>997199.04000000039</v>
      </c>
      <c r="M938" s="23">
        <v>2801.9500000000098</v>
      </c>
      <c r="N938" s="23">
        <v>991500.1399999999</v>
      </c>
      <c r="O938" s="23">
        <v>5698.9000000004889</v>
      </c>
      <c r="P938" s="23">
        <f>O938</f>
        <v>5698.9000000004889</v>
      </c>
      <c r="Q938" s="23">
        <v>5698.9000000003125</v>
      </c>
      <c r="R938" s="23">
        <v>0</v>
      </c>
      <c r="S938" s="23">
        <f t="shared" si="84"/>
        <v>5698.9000000003125</v>
      </c>
      <c r="T938" s="23">
        <v>0</v>
      </c>
      <c r="U938" s="23"/>
      <c r="V938" s="35" t="str" cm="1">
        <f t="array" ref="V938">_xlfn.IFS(H938="Majandamiskulud","2.1",H938="Tööjõukulud","2.2",H938="Muud kulud","2.4",H938="Muud tegevuskulud","2.4",H938="Sotsiaaltoetused","2.3",H938="Muud antud toetused ja ülekanded","2.3",H938="Materiaalsete ja immateriaalsete vara soetamine/renoveerimine","4")</f>
        <v>4</v>
      </c>
    </row>
    <row r="939" spans="1:22" x14ac:dyDescent="0.3">
      <c r="A939" s="22" t="s">
        <v>29</v>
      </c>
      <c r="B939" s="22" t="s">
        <v>69</v>
      </c>
      <c r="C939" s="22"/>
      <c r="D939" s="22"/>
      <c r="E939" s="22"/>
      <c r="F939" s="22"/>
      <c r="G939" s="22" t="s">
        <v>163</v>
      </c>
      <c r="H939" s="22" t="s">
        <v>70</v>
      </c>
      <c r="I939" s="22" t="s">
        <v>37</v>
      </c>
      <c r="J939" s="22" t="s">
        <v>190</v>
      </c>
      <c r="K939" s="22" t="s">
        <v>191</v>
      </c>
      <c r="L939" s="23">
        <v>9499999.9996999986</v>
      </c>
      <c r="M939" s="23">
        <v>0</v>
      </c>
      <c r="N939" s="23">
        <v>3883280.0897999997</v>
      </c>
      <c r="O939" s="23">
        <v>5616719.9098999985</v>
      </c>
      <c r="P939" s="23">
        <f>O939</f>
        <v>5616719.9098999985</v>
      </c>
      <c r="Q939" s="23">
        <f>P939-5400000</f>
        <v>216719.90989999846</v>
      </c>
      <c r="R939" s="23">
        <v>5400000</v>
      </c>
      <c r="S939" s="23">
        <f t="shared" si="84"/>
        <v>5616719.9098999985</v>
      </c>
      <c r="T939" s="23">
        <v>0</v>
      </c>
      <c r="U939" s="23"/>
      <c r="V939" s="35" t="str" cm="1">
        <f t="array" ref="V939">_xlfn.IFS(H939="Majandamiskulud","2.1",H939="Tööjõukulud","2.2",H939="Muud kulud","2.4",H939="Muud tegevuskulud","2.4",H939="Sotsiaaltoetused","2.3",H939="Muud antud toetused ja ülekanded","2.3",H939="Materiaalsete ja immateriaalsete vara soetamine/renoveerimine","4")</f>
        <v>4</v>
      </c>
    </row>
    <row r="940" spans="1:22" x14ac:dyDescent="0.3">
      <c r="A940" s="22" t="s">
        <v>29</v>
      </c>
      <c r="B940" s="22" t="s">
        <v>69</v>
      </c>
      <c r="C940" s="22"/>
      <c r="D940" s="22"/>
      <c r="E940" s="22"/>
      <c r="F940" s="22"/>
      <c r="G940" s="22" t="s">
        <v>163</v>
      </c>
      <c r="H940" s="22" t="s">
        <v>70</v>
      </c>
      <c r="I940" s="22" t="s">
        <v>37</v>
      </c>
      <c r="J940" s="22" t="s">
        <v>192</v>
      </c>
      <c r="K940" s="22" t="s">
        <v>193</v>
      </c>
      <c r="L940" s="23">
        <v>6740021.3899999997</v>
      </c>
      <c r="M940" s="23">
        <v>6740021.3899999997</v>
      </c>
      <c r="N940" s="23">
        <v>6740020.9998000003</v>
      </c>
      <c r="O940" s="23">
        <v>0.3901999993249774</v>
      </c>
      <c r="P940" s="23">
        <f>O940</f>
        <v>0.3901999993249774</v>
      </c>
      <c r="Q940" s="23">
        <f>P940</f>
        <v>0.3901999993249774</v>
      </c>
      <c r="R940" s="23">
        <v>0</v>
      </c>
      <c r="S940" s="23">
        <f t="shared" si="84"/>
        <v>0.3901999993249774</v>
      </c>
      <c r="T940" s="23">
        <v>0</v>
      </c>
      <c r="U940" s="23"/>
      <c r="V940" s="35" t="str" cm="1">
        <f t="array" ref="V940">_xlfn.IFS(H940="Majandamiskulud","2.1",H940="Tööjõukulud","2.2",H940="Muud kulud","2.4",H940="Muud tegevuskulud","2.4",H940="Sotsiaaltoetused","2.3",H940="Muud antud toetused ja ülekanded","2.3",H940="Materiaalsete ja immateriaalsete vara soetamine/renoveerimine","4")</f>
        <v>4</v>
      </c>
    </row>
    <row r="944" spans="1:22" x14ac:dyDescent="0.3">
      <c r="P944" s="24"/>
    </row>
    <row r="945" spans="12:16" x14ac:dyDescent="0.3">
      <c r="L945" s="1"/>
      <c r="M945" s="1"/>
      <c r="N945" s="1"/>
      <c r="P945" s="24"/>
    </row>
    <row r="946" spans="12:16" x14ac:dyDescent="0.3">
      <c r="L946" s="1"/>
      <c r="M946" s="1"/>
      <c r="N946" s="1"/>
      <c r="P946" s="24"/>
    </row>
    <row r="947" spans="12:16" x14ac:dyDescent="0.3">
      <c r="L947" s="1"/>
      <c r="M947" s="1"/>
      <c r="N947" s="1"/>
    </row>
    <row r="948" spans="12:16" x14ac:dyDescent="0.3">
      <c r="L948" s="1"/>
      <c r="M948" s="1"/>
      <c r="N948" s="1"/>
    </row>
    <row r="949" spans="12:16" x14ac:dyDescent="0.3">
      <c r="L949" s="1"/>
      <c r="M949" s="1"/>
      <c r="N949" s="1"/>
    </row>
    <row r="950" spans="12:16" x14ac:dyDescent="0.3">
      <c r="L950" s="1"/>
      <c r="M950" s="1"/>
      <c r="N950" s="1"/>
    </row>
    <row r="951" spans="12:16" x14ac:dyDescent="0.3">
      <c r="L951" s="1"/>
      <c r="M951" s="1"/>
      <c r="N951" s="1"/>
    </row>
    <row r="952" spans="12:16" x14ac:dyDescent="0.3">
      <c r="L952" s="1"/>
      <c r="M952" s="1"/>
      <c r="N952" s="1"/>
    </row>
    <row r="953" spans="12:16" x14ac:dyDescent="0.3">
      <c r="L953" s="1"/>
      <c r="M953" s="1"/>
      <c r="N953" s="1"/>
    </row>
    <row r="954" spans="12:16" x14ac:dyDescent="0.3">
      <c r="L954" s="1"/>
      <c r="M954" s="1"/>
      <c r="N954" s="1"/>
    </row>
    <row r="955" spans="12:16" x14ac:dyDescent="0.3">
      <c r="L955" s="1"/>
      <c r="M955" s="1"/>
      <c r="N955" s="1"/>
    </row>
    <row r="956" spans="12:16" x14ac:dyDescent="0.3">
      <c r="L956" s="1"/>
      <c r="M956" s="1"/>
      <c r="N956" s="1"/>
    </row>
    <row r="957" spans="12:16" x14ac:dyDescent="0.3">
      <c r="L957" s="1"/>
      <c r="M957" s="1"/>
      <c r="N957" s="1"/>
    </row>
    <row r="958" spans="12:16" x14ac:dyDescent="0.3">
      <c r="L958" s="1"/>
      <c r="M958" s="1"/>
      <c r="N958" s="1"/>
    </row>
  </sheetData>
  <autoFilter ref="A8:T940" xr:uid="{9F110A4A-58A9-4E6D-AB1A-C2F22A59D2B4}"/>
  <mergeCells count="5">
    <mergeCell ref="L7:P7"/>
    <mergeCell ref="Q7:S7"/>
    <mergeCell ref="U7:U8"/>
    <mergeCell ref="V7:V8"/>
    <mergeCell ref="A3:K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SIM VA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 Toompuu</dc:creator>
  <cp:lastModifiedBy>Katrin Toompuu</cp:lastModifiedBy>
  <dcterms:created xsi:type="dcterms:W3CDTF">2026-05-07T13:43:21Z</dcterms:created>
  <dcterms:modified xsi:type="dcterms:W3CDTF">2026-05-07T22:29:31Z</dcterms:modified>
</cp:coreProperties>
</file>